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rebardon/Documents/Publications/woodland owner notes/Floodwise Budget Tool Publication/"/>
    </mc:Choice>
  </mc:AlternateContent>
  <xr:revisionPtr revIDLastSave="0" documentId="13_ncr:1_{1C87A10B-1DB4-2947-9E57-048A46F5B036}" xr6:coauthVersionLast="47" xr6:coauthVersionMax="47" xr10:uidLastSave="{00000000-0000-0000-0000-000000000000}"/>
  <bookViews>
    <workbookView xWindow="1080" yWindow="500" windowWidth="25820" windowHeight="13900" xr2:uid="{00000000-000D-0000-FFFF-FFFF00000000}"/>
  </bookViews>
  <sheets>
    <sheet name="Overview" sheetId="38" r:id="rId1"/>
    <sheet name="1 Forest Only BAU All Trees" sheetId="26" r:id="rId2"/>
    <sheet name="2 Forest Only SPS 20% Trees" sheetId="14" r:id="rId3"/>
    <sheet name="3 Cool-Season Only BAU" sheetId="24" r:id="rId4"/>
    <sheet name="4 Warm-Season Only BAU" sheetId="29" r:id="rId5"/>
    <sheet name="5 Tree +Cool-Season SPS" sheetId="30" r:id="rId6"/>
    <sheet name="6 Tree+Warm-Season SPS" sheetId="31" r:id="rId7"/>
    <sheet name="7 Tree-Cool SPS + Payments" sheetId="32" r:id="rId8"/>
    <sheet name="References" sheetId="36" r:id="rId9"/>
  </sheets>
  <externalReferences>
    <externalReference r:id="rId10"/>
  </externalReferences>
  <definedNames>
    <definedName name="acres">[1]Input!$B$12</definedName>
    <definedName name="Boom_Sprayer">[1]MDB!$A$100:$A$101</definedName>
    <definedName name="Boom_Sprayer_SP">[1]MDB!$A$99</definedName>
    <definedName name="byyield">[1]MDB!$C$160</definedName>
    <definedName name="Chisel_Plow">[1]MDB!$A$39:$A$42</definedName>
    <definedName name="Chisel_Plow_FD">[1]MDB!$A$43:$A$44</definedName>
    <definedName name="Comb_Disk_VRipper">[1]MDB!$A$66:$A$67</definedName>
    <definedName name="Comb_Fld_Cult_Incorp">[1]MDB!$A$63:$A$65</definedName>
    <definedName name="Combine_Size">[1]MDB!$B$24:$B$27</definedName>
    <definedName name="Cornhead_Size">[1]MDB!$A$133:$A$135</definedName>
    <definedName name="crop">[1]MDB!$C$164</definedName>
    <definedName name="cropnum">[1]MDB!$C$158</definedName>
    <definedName name="Crops">[1]MDB!$I$157:$I$163</definedName>
    <definedName name="Cultivator">[1]MDB!$A$91:$A$94</definedName>
    <definedName name="Cultivator_HR">[1]MDB!$A$95:$A$97</definedName>
    <definedName name="customhire2">[1]Input!$F$114:$F$117,[1]Input!$F$123:$F$126</definedName>
    <definedName name="Disc_Mower">[1]MDB!$A$104:$A$107</definedName>
    <definedName name="Disk">[1]MDB!$A$68:$A$69</definedName>
    <definedName name="Disk_Mower">[1]MDB!$A$108:$A$109</definedName>
    <definedName name="drying">[1]Input!$B$106,[1]Input!$F$106</definedName>
    <definedName name="Field_Cultivator">[1]MDB!$A$49:$A$54</definedName>
    <definedName name="Grain_Auger">[1]MDB!$A$34</definedName>
    <definedName name="Graincart">[1]MDB!$A$32:$A$33</definedName>
    <definedName name="Grainhead_Size">[1]MDB!$A$125:$A$127</definedName>
    <definedName name="Harrow">[1]MDB!$A$70:$A$71</definedName>
    <definedName name="hauling">[1]Input!$B$108:$B$109,[1]Input!$F$108:$F$109</definedName>
    <definedName name="herbicide2">[1]Input!$F$43:$F$50,[1]Input!$B$51:$F$51</definedName>
    <definedName name="import">[1]Store!$E$3:$F$297</definedName>
    <definedName name="income">[1]Output!$F$12</definedName>
    <definedName name="insecticide2">[1]Input!$F$55:$F$58,[1]Input!$B$59:$F$59</definedName>
    <definedName name="Irrigation">[1]MDB!$G$157:$G$158</definedName>
    <definedName name="irrigation2">[1]MDB!$C$161</definedName>
    <definedName name="lease_arrangement">[1]MDB!$G$160:$G$162</definedName>
    <definedName name="leasenum">[1]MDB!$C$162</definedName>
    <definedName name="mdbvalues">[1]Output!$C$8:$H$12,[1]Output!$D$15:$H$49,[1]Output!$B$51:$G$62,[1]Output!$B$68:$G$104</definedName>
    <definedName name="Moldboard_Plow">[1]MDB!$A$45:$A$48</definedName>
    <definedName name="NoTill_Drill">[1]MDB!$A$88:$A$90</definedName>
    <definedName name="NoTill_Planter">[1]MDB!$A$80:$A$83</definedName>
    <definedName name="Passes">[1]Input!$F$149:$F$158,[1]Input!$F$160:$F$164,[1]Input!$F$166:$F$173,[1]Input!$F$175:$F$195</definedName>
    <definedName name="Planter">[1]MDB!$A$72:$A$75</definedName>
    <definedName name="postharvest">[1]Input!$B$104:$B$109,[1]Input!$F$105:$F$106,[1]Input!$F$108:$F$109</definedName>
    <definedName name="power">[1]Input!$D$149:$D$158,[1]Input!$D$160:$D$164,[1]Input!$D$166:$D$170,[1]Input!$D$172:$D$173,[1]Input!$D$175:$D$192,[1]Input!$D$196:$D$197</definedName>
    <definedName name="Power_Size">[1]MDB!$H$4:$H$5</definedName>
    <definedName name="Presswheel_Drill">[1]MDB!$A$84:$A$87</definedName>
    <definedName name="Primary_Units">[1]MDB!$L$157:$L$160</definedName>
    <definedName name="primyield">[1]MDB!$C$159</definedName>
    <definedName name="_xlnm.Print_Area" localSheetId="1">'1 Forest Only BAU All Trees'!$A$1:$AF$83</definedName>
    <definedName name="_xlnm.Print_Area" localSheetId="2">'2 Forest Only SPS 20% Trees'!$A$2:$M$80</definedName>
    <definedName name="_xlnm.Print_Area" localSheetId="8">References!$A$1:$G$40</definedName>
    <definedName name="PUAlloc">[1]Input!$B$100</definedName>
    <definedName name="PUMiles">[1]Input!$B$99</definedName>
    <definedName name="rental">[1]Input!$H$149:$H$158,[1]Input!$H$160:$H$164,[1]Input!$H$166:$H$173,[1]Input!$H$175:$H$195</definedName>
    <definedName name="Roller_Bar_Rake">[1]MDB!$A$110:$A$112</definedName>
    <definedName name="Round_Baler_Tie">[1]MDB!$A$118:$A$121</definedName>
    <definedName name="seed2">[1]Input!$B$22:$B$25,[1]Input!$B$27,[1]Input!$B$28:$F$28</definedName>
    <definedName name="SemiAlloc">[1]Input!$B$109</definedName>
    <definedName name="SemiMiles">[1]Input!$F$109</definedName>
    <definedName name="Silage_Wrapper">[1]MDB!$A$31</definedName>
    <definedName name="Soybeanhead_Size">[1]MDB!$A$128:$A$132</definedName>
    <definedName name="SplitRow_Planter">[1]MDB!$A$76:$A$79</definedName>
    <definedName name="storage">[1]Input!$B$105,[1]Input!$F$105</definedName>
    <definedName name="Swather_Mower_Conditioner">[1]MDB!$A$113:$A$115</definedName>
    <definedName name="Tandem_Disk">[1]MDB!$A$55:$A$58</definedName>
    <definedName name="TenWheelAlloc">[1]Input!$B$108</definedName>
    <definedName name="TenWheelMiles">[1]Input!$F$108</definedName>
    <definedName name="VRipper">[1]MDB!$A$59:$A$62</definedName>
    <definedName name="Wheel_Rake">[1]MDB!$A$136:$A$140</definedName>
    <definedName name="yield">[1]Input!$B$13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68" i="32" l="1"/>
  <c r="N67" i="32"/>
  <c r="E66" i="29"/>
  <c r="D65" i="24"/>
  <c r="D66" i="24"/>
  <c r="E66" i="24"/>
  <c r="E65" i="24"/>
  <c r="B10" i="24"/>
  <c r="B14" i="24"/>
  <c r="B8" i="24"/>
  <c r="B18" i="24"/>
  <c r="B20" i="24"/>
  <c r="B16" i="24"/>
  <c r="B46" i="24"/>
  <c r="B47" i="24"/>
  <c r="B48" i="24"/>
  <c r="B49" i="24"/>
  <c r="B50" i="24"/>
  <c r="B51" i="24"/>
  <c r="B53" i="24"/>
  <c r="B54" i="24"/>
  <c r="B55" i="24"/>
  <c r="B56" i="24"/>
  <c r="B58" i="24"/>
  <c r="B59" i="24"/>
  <c r="B60" i="24"/>
  <c r="B20" i="14"/>
  <c r="B17" i="14"/>
  <c r="B20" i="26"/>
  <c r="G59" i="26"/>
  <c r="B66" i="26"/>
  <c r="N41" i="26"/>
  <c r="B56" i="26"/>
  <c r="B55" i="26"/>
  <c r="H60" i="26"/>
  <c r="G60" i="26"/>
  <c r="B57" i="26"/>
  <c r="H61" i="26"/>
  <c r="B58" i="26"/>
  <c r="C66" i="26"/>
  <c r="B67" i="26"/>
  <c r="C67" i="26"/>
  <c r="B68" i="26"/>
  <c r="C68" i="26"/>
  <c r="B74" i="26"/>
  <c r="B9" i="26"/>
  <c r="B32" i="26"/>
  <c r="B26" i="26"/>
  <c r="B33" i="26"/>
  <c r="B34" i="26"/>
  <c r="B35" i="26"/>
  <c r="B36" i="26"/>
  <c r="B37" i="26"/>
  <c r="B38" i="26"/>
  <c r="C32" i="26"/>
  <c r="C33" i="26"/>
  <c r="C34" i="26"/>
  <c r="C35" i="26"/>
  <c r="C36" i="26"/>
  <c r="C37" i="26"/>
  <c r="C38" i="26"/>
  <c r="D32" i="26"/>
  <c r="D33" i="26"/>
  <c r="D34" i="26"/>
  <c r="D35" i="26"/>
  <c r="D36" i="26"/>
  <c r="D37" i="26"/>
  <c r="D38" i="26"/>
  <c r="E32" i="26"/>
  <c r="E33" i="26"/>
  <c r="E34" i="26"/>
  <c r="E35" i="26"/>
  <c r="E36" i="26"/>
  <c r="E37" i="26"/>
  <c r="E38" i="26"/>
  <c r="F32" i="26"/>
  <c r="F33" i="26"/>
  <c r="F34" i="26"/>
  <c r="F35" i="26"/>
  <c r="F36" i="26"/>
  <c r="F37" i="26"/>
  <c r="F38" i="26"/>
  <c r="G32" i="26"/>
  <c r="G33" i="26"/>
  <c r="G34" i="26"/>
  <c r="G35" i="26"/>
  <c r="G36" i="26"/>
  <c r="G37" i="26"/>
  <c r="G38" i="26"/>
  <c r="H32" i="26"/>
  <c r="H33" i="26"/>
  <c r="H34" i="26"/>
  <c r="H35" i="26"/>
  <c r="H36" i="26"/>
  <c r="H37" i="26"/>
  <c r="H38" i="26"/>
  <c r="I32" i="26"/>
  <c r="I33" i="26"/>
  <c r="I34" i="26"/>
  <c r="I35" i="26"/>
  <c r="I36" i="26"/>
  <c r="I37" i="26"/>
  <c r="I38" i="26"/>
  <c r="J32" i="26"/>
  <c r="J33" i="26"/>
  <c r="J34" i="26"/>
  <c r="J35" i="26"/>
  <c r="J36" i="26"/>
  <c r="J37" i="26"/>
  <c r="J38" i="26"/>
  <c r="K32" i="26"/>
  <c r="K33" i="26"/>
  <c r="K34" i="26"/>
  <c r="K35" i="26"/>
  <c r="K36" i="26"/>
  <c r="K37" i="26"/>
  <c r="K38" i="26"/>
  <c r="L32" i="26"/>
  <c r="L33" i="26"/>
  <c r="L34" i="26"/>
  <c r="L35" i="26"/>
  <c r="L36" i="26"/>
  <c r="L37" i="26"/>
  <c r="L38" i="26"/>
  <c r="M32" i="26"/>
  <c r="M33" i="26"/>
  <c r="M34" i="26"/>
  <c r="M35" i="26"/>
  <c r="M36" i="26"/>
  <c r="M37" i="26"/>
  <c r="M38" i="26"/>
  <c r="N32" i="26"/>
  <c r="N33" i="26"/>
  <c r="N34" i="26"/>
  <c r="N35" i="26"/>
  <c r="N36" i="26"/>
  <c r="N37" i="26"/>
  <c r="N38" i="26"/>
  <c r="O32" i="26"/>
  <c r="O33" i="26"/>
  <c r="O34" i="26"/>
  <c r="O35" i="26"/>
  <c r="O36" i="26"/>
  <c r="O37" i="26"/>
  <c r="O38" i="26"/>
  <c r="P32" i="26"/>
  <c r="P33" i="26"/>
  <c r="P34" i="26"/>
  <c r="P35" i="26"/>
  <c r="P36" i="26"/>
  <c r="P37" i="26"/>
  <c r="P38" i="26"/>
  <c r="Q32" i="26"/>
  <c r="Q33" i="26"/>
  <c r="Q34" i="26"/>
  <c r="Q35" i="26"/>
  <c r="Q36" i="26"/>
  <c r="Q37" i="26"/>
  <c r="Q38" i="26"/>
  <c r="R32" i="26"/>
  <c r="R33" i="26"/>
  <c r="R34" i="26"/>
  <c r="R35" i="26"/>
  <c r="R36" i="26"/>
  <c r="R37" i="26"/>
  <c r="R38" i="26"/>
  <c r="S32" i="26"/>
  <c r="S33" i="26"/>
  <c r="S34" i="26"/>
  <c r="S35" i="26"/>
  <c r="S36" i="26"/>
  <c r="S37" i="26"/>
  <c r="S38" i="26"/>
  <c r="T32" i="26"/>
  <c r="T33" i="26"/>
  <c r="T34" i="26"/>
  <c r="T35" i="26"/>
  <c r="T36" i="26"/>
  <c r="T37" i="26"/>
  <c r="T38" i="26"/>
  <c r="U32" i="26"/>
  <c r="U33" i="26"/>
  <c r="U34" i="26"/>
  <c r="U35" i="26"/>
  <c r="U36" i="26"/>
  <c r="U37" i="26"/>
  <c r="U38" i="26"/>
  <c r="V32" i="26"/>
  <c r="V33" i="26"/>
  <c r="V34" i="26"/>
  <c r="V35" i="26"/>
  <c r="V36" i="26"/>
  <c r="V37" i="26"/>
  <c r="V38" i="26"/>
  <c r="W32" i="26"/>
  <c r="W33" i="26"/>
  <c r="W34" i="26"/>
  <c r="W35" i="26"/>
  <c r="W36" i="26"/>
  <c r="W37" i="26"/>
  <c r="W38" i="26"/>
  <c r="X32" i="26"/>
  <c r="X33" i="26"/>
  <c r="X34" i="26"/>
  <c r="X35" i="26"/>
  <c r="X36" i="26"/>
  <c r="X37" i="26"/>
  <c r="X38" i="26"/>
  <c r="Y32" i="26"/>
  <c r="Y33" i="26"/>
  <c r="Y34" i="26"/>
  <c r="Y35" i="26"/>
  <c r="Y36" i="26"/>
  <c r="Y37" i="26"/>
  <c r="Y38" i="26"/>
  <c r="Z32" i="26"/>
  <c r="Z33" i="26"/>
  <c r="Z34" i="26"/>
  <c r="Z35" i="26"/>
  <c r="Z36" i="26"/>
  <c r="Z37" i="26"/>
  <c r="Z38" i="26"/>
  <c r="AA32" i="26"/>
  <c r="AA33" i="26"/>
  <c r="AA34" i="26"/>
  <c r="AA35" i="26"/>
  <c r="AA36" i="26"/>
  <c r="AA37" i="26"/>
  <c r="AA38" i="26"/>
  <c r="B72" i="26"/>
  <c r="B77" i="26"/>
  <c r="B78" i="26"/>
  <c r="E59" i="14"/>
  <c r="F61" i="14"/>
  <c r="G61" i="14"/>
  <c r="B68" i="14"/>
  <c r="F64" i="14"/>
  <c r="G67" i="14"/>
  <c r="G68" i="14"/>
  <c r="G69" i="14"/>
  <c r="H67" i="14"/>
  <c r="H68" i="14"/>
  <c r="H69" i="14"/>
  <c r="I67" i="14"/>
  <c r="I70" i="14"/>
  <c r="E67" i="32"/>
  <c r="F68" i="32"/>
  <c r="D77" i="32"/>
  <c r="E77" i="32"/>
  <c r="F77" i="32"/>
  <c r="G77" i="32"/>
  <c r="H77" i="32"/>
  <c r="I77" i="32"/>
  <c r="J77" i="32"/>
  <c r="K77" i="32"/>
  <c r="L77" i="32"/>
  <c r="M77" i="32"/>
  <c r="N77" i="32"/>
  <c r="O77" i="32"/>
  <c r="P77" i="32"/>
  <c r="Q77" i="32"/>
  <c r="R77" i="32"/>
  <c r="S77" i="32"/>
  <c r="T77" i="32"/>
  <c r="U77" i="32"/>
  <c r="V77" i="32"/>
  <c r="W77" i="32"/>
  <c r="X77" i="32"/>
  <c r="Y77" i="32"/>
  <c r="Z77" i="32"/>
  <c r="AA77" i="32"/>
  <c r="C77" i="32"/>
  <c r="E65" i="31"/>
  <c r="E66" i="31"/>
  <c r="F66" i="31"/>
  <c r="D75" i="31"/>
  <c r="E75" i="31"/>
  <c r="F75" i="31"/>
  <c r="G75" i="31"/>
  <c r="H75" i="31"/>
  <c r="I75" i="31"/>
  <c r="J75" i="31"/>
  <c r="K75" i="31"/>
  <c r="L75" i="31"/>
  <c r="M75" i="31"/>
  <c r="N75" i="31"/>
  <c r="O75" i="31"/>
  <c r="P75" i="31"/>
  <c r="Q75" i="31"/>
  <c r="R75" i="31"/>
  <c r="S75" i="31"/>
  <c r="T75" i="31"/>
  <c r="U75" i="31"/>
  <c r="V75" i="31"/>
  <c r="W75" i="31"/>
  <c r="X75" i="31"/>
  <c r="Y75" i="31"/>
  <c r="Z75" i="31"/>
  <c r="AA75" i="31"/>
  <c r="C75" i="31"/>
  <c r="E67" i="31"/>
  <c r="F67" i="31"/>
  <c r="F65" i="31"/>
  <c r="E69" i="32"/>
  <c r="F69" i="32"/>
  <c r="F67" i="32"/>
  <c r="E65" i="30"/>
  <c r="E66" i="30"/>
  <c r="F66" i="30"/>
  <c r="D75" i="30"/>
  <c r="E75" i="30"/>
  <c r="F75" i="30"/>
  <c r="G75" i="30"/>
  <c r="H75" i="30"/>
  <c r="I75" i="30"/>
  <c r="J75" i="30"/>
  <c r="K75" i="30"/>
  <c r="L75" i="30"/>
  <c r="M75" i="30"/>
  <c r="N75" i="30"/>
  <c r="O75" i="30"/>
  <c r="P75" i="30"/>
  <c r="Q75" i="30"/>
  <c r="R75" i="30"/>
  <c r="S75" i="30"/>
  <c r="T75" i="30"/>
  <c r="U75" i="30"/>
  <c r="V75" i="30"/>
  <c r="W75" i="30"/>
  <c r="X75" i="30"/>
  <c r="Y75" i="30"/>
  <c r="Z75" i="30"/>
  <c r="AA75" i="30"/>
  <c r="C75" i="30"/>
  <c r="D65" i="29"/>
  <c r="C41" i="14"/>
  <c r="C48" i="14"/>
  <c r="D41" i="14"/>
  <c r="D48" i="14"/>
  <c r="E41" i="14"/>
  <c r="E48" i="14"/>
  <c r="F41" i="14"/>
  <c r="F48" i="14"/>
  <c r="G41" i="14"/>
  <c r="G48" i="14"/>
  <c r="H41" i="14"/>
  <c r="H48" i="14"/>
  <c r="I41" i="14"/>
  <c r="I48" i="14"/>
  <c r="J41" i="14"/>
  <c r="J48" i="14"/>
  <c r="K41" i="14"/>
  <c r="K48" i="14"/>
  <c r="L41" i="14"/>
  <c r="L48" i="14"/>
  <c r="M41" i="14"/>
  <c r="M48" i="14"/>
  <c r="B66" i="14"/>
  <c r="N41" i="14"/>
  <c r="N48" i="14"/>
  <c r="O41" i="14"/>
  <c r="O48" i="14"/>
  <c r="P41" i="14"/>
  <c r="P48" i="14"/>
  <c r="Q48" i="14"/>
  <c r="R41" i="14"/>
  <c r="R48" i="14"/>
  <c r="S41" i="14"/>
  <c r="S48" i="14"/>
  <c r="B67" i="14"/>
  <c r="T41" i="14"/>
  <c r="T48" i="14"/>
  <c r="U41" i="14"/>
  <c r="U48" i="14"/>
  <c r="V41" i="14"/>
  <c r="V48" i="14"/>
  <c r="W41" i="14"/>
  <c r="W48" i="14"/>
  <c r="X48" i="14"/>
  <c r="Y41" i="14"/>
  <c r="Y48" i="14"/>
  <c r="Z41" i="14"/>
  <c r="Z48" i="14"/>
  <c r="AA41" i="14"/>
  <c r="AA48" i="14"/>
  <c r="B41" i="14"/>
  <c r="B48" i="14"/>
  <c r="D70" i="31"/>
  <c r="D77" i="31"/>
  <c r="E70" i="31"/>
  <c r="E77" i="31"/>
  <c r="F70" i="31"/>
  <c r="F77" i="31"/>
  <c r="G70" i="31"/>
  <c r="G77" i="31"/>
  <c r="H70" i="31"/>
  <c r="H77" i="31"/>
  <c r="I70" i="31"/>
  <c r="I77" i="31"/>
  <c r="J70" i="31"/>
  <c r="J77" i="31"/>
  <c r="K70" i="31"/>
  <c r="K77" i="31"/>
  <c r="L70" i="31"/>
  <c r="L77" i="31"/>
  <c r="M70" i="31"/>
  <c r="M77" i="31"/>
  <c r="N70" i="31"/>
  <c r="N77" i="31"/>
  <c r="O70" i="31"/>
  <c r="O77" i="31"/>
  <c r="P70" i="31"/>
  <c r="P77" i="31"/>
  <c r="Q70" i="31"/>
  <c r="Q77" i="31"/>
  <c r="R70" i="31"/>
  <c r="R77" i="31"/>
  <c r="S70" i="31"/>
  <c r="S77" i="31"/>
  <c r="T70" i="31"/>
  <c r="T77" i="31"/>
  <c r="U70" i="31"/>
  <c r="U77" i="31"/>
  <c r="V70" i="31"/>
  <c r="V77" i="31"/>
  <c r="W70" i="31"/>
  <c r="W77" i="31"/>
  <c r="X70" i="31"/>
  <c r="X77" i="31"/>
  <c r="Y70" i="31"/>
  <c r="Y77" i="31"/>
  <c r="Z70" i="31"/>
  <c r="Z77" i="31"/>
  <c r="AA70" i="31"/>
  <c r="AA77" i="31"/>
  <c r="C70" i="31"/>
  <c r="C77" i="31"/>
  <c r="B70" i="31"/>
  <c r="B77" i="31"/>
  <c r="B9" i="14"/>
  <c r="B32" i="14"/>
  <c r="B14" i="14"/>
  <c r="B26" i="14"/>
  <c r="B33" i="14"/>
  <c r="B34" i="14"/>
  <c r="B35" i="14"/>
  <c r="B36" i="14"/>
  <c r="B37" i="14"/>
  <c r="B62" i="32"/>
  <c r="B73" i="32"/>
  <c r="B74" i="32"/>
  <c r="C32" i="14"/>
  <c r="C33" i="14"/>
  <c r="C34" i="14"/>
  <c r="C35" i="14"/>
  <c r="C36" i="14"/>
  <c r="C37" i="14"/>
  <c r="D32" i="14"/>
  <c r="D33" i="14"/>
  <c r="D34" i="14"/>
  <c r="D35" i="14"/>
  <c r="D36" i="14"/>
  <c r="D37" i="14"/>
  <c r="E32" i="14"/>
  <c r="E33" i="14"/>
  <c r="E34" i="14"/>
  <c r="E35" i="14"/>
  <c r="E36" i="14"/>
  <c r="E37" i="14"/>
  <c r="F32" i="14"/>
  <c r="F33" i="14"/>
  <c r="F34" i="14"/>
  <c r="F35" i="14"/>
  <c r="F36" i="14"/>
  <c r="F37" i="14"/>
  <c r="G32" i="14"/>
  <c r="G33" i="14"/>
  <c r="G34" i="14"/>
  <c r="G35" i="14"/>
  <c r="G36" i="14"/>
  <c r="G37" i="14"/>
  <c r="H32" i="14"/>
  <c r="H33" i="14"/>
  <c r="H34" i="14"/>
  <c r="H35" i="14"/>
  <c r="H36" i="14"/>
  <c r="H37" i="14"/>
  <c r="I32" i="14"/>
  <c r="I33" i="14"/>
  <c r="I34" i="14"/>
  <c r="I35" i="14"/>
  <c r="I36" i="14"/>
  <c r="I37" i="14"/>
  <c r="J32" i="14"/>
  <c r="J33" i="14"/>
  <c r="J34" i="14"/>
  <c r="J35" i="14"/>
  <c r="J36" i="14"/>
  <c r="J37" i="14"/>
  <c r="K32" i="14"/>
  <c r="K33" i="14"/>
  <c r="K34" i="14"/>
  <c r="K35" i="14"/>
  <c r="K36" i="14"/>
  <c r="K37" i="14"/>
  <c r="L32" i="14"/>
  <c r="L33" i="14"/>
  <c r="L34" i="14"/>
  <c r="L35" i="14"/>
  <c r="L36" i="14"/>
  <c r="L37" i="14"/>
  <c r="M32" i="14"/>
  <c r="M33" i="14"/>
  <c r="M34" i="14"/>
  <c r="M35" i="14"/>
  <c r="M36" i="14"/>
  <c r="M37" i="14"/>
  <c r="N32" i="14"/>
  <c r="N33" i="14"/>
  <c r="N34" i="14"/>
  <c r="N35" i="14"/>
  <c r="N36" i="14"/>
  <c r="N37" i="14"/>
  <c r="O32" i="14"/>
  <c r="O33" i="14"/>
  <c r="O34" i="14"/>
  <c r="O35" i="14"/>
  <c r="O36" i="14"/>
  <c r="O37" i="14"/>
  <c r="P32" i="14"/>
  <c r="P33" i="14"/>
  <c r="P34" i="14"/>
  <c r="P35" i="14"/>
  <c r="P36" i="14"/>
  <c r="P37" i="14"/>
  <c r="Q32" i="14"/>
  <c r="Q33" i="14"/>
  <c r="Q34" i="14"/>
  <c r="Q35" i="14"/>
  <c r="Q36" i="14"/>
  <c r="Q37" i="14"/>
  <c r="R32" i="14"/>
  <c r="R33" i="14"/>
  <c r="R34" i="14"/>
  <c r="R35" i="14"/>
  <c r="R36" i="14"/>
  <c r="R37" i="14"/>
  <c r="S32" i="14"/>
  <c r="S33" i="14"/>
  <c r="S34" i="14"/>
  <c r="S35" i="14"/>
  <c r="S36" i="14"/>
  <c r="S37" i="14"/>
  <c r="T32" i="14"/>
  <c r="T33" i="14"/>
  <c r="T34" i="14"/>
  <c r="T35" i="14"/>
  <c r="T36" i="14"/>
  <c r="T37" i="14"/>
  <c r="U32" i="14"/>
  <c r="U33" i="14"/>
  <c r="U34" i="14"/>
  <c r="U35" i="14"/>
  <c r="U36" i="14"/>
  <c r="U37" i="14"/>
  <c r="V32" i="14"/>
  <c r="V33" i="14"/>
  <c r="V34" i="14"/>
  <c r="V35" i="14"/>
  <c r="V36" i="14"/>
  <c r="V37" i="14"/>
  <c r="W32" i="14"/>
  <c r="W33" i="14"/>
  <c r="W34" i="14"/>
  <c r="W35" i="14"/>
  <c r="W36" i="14"/>
  <c r="W37" i="14"/>
  <c r="X32" i="14"/>
  <c r="X33" i="14"/>
  <c r="X34" i="14"/>
  <c r="X35" i="14"/>
  <c r="X36" i="14"/>
  <c r="X37" i="14"/>
  <c r="Y32" i="14"/>
  <c r="Y33" i="14"/>
  <c r="Y34" i="14"/>
  <c r="Y35" i="14"/>
  <c r="Y36" i="14"/>
  <c r="Y37" i="14"/>
  <c r="Z32" i="14"/>
  <c r="Z33" i="14"/>
  <c r="Z34" i="14"/>
  <c r="Z35" i="14"/>
  <c r="Z36" i="14"/>
  <c r="Z37" i="14"/>
  <c r="AA32" i="14"/>
  <c r="AA33" i="14"/>
  <c r="AA34" i="14"/>
  <c r="AA35" i="14"/>
  <c r="AA36" i="14"/>
  <c r="AA37" i="14"/>
  <c r="B72" i="32"/>
  <c r="B79" i="32"/>
  <c r="B48" i="32"/>
  <c r="B10" i="32"/>
  <c r="B49" i="32"/>
  <c r="B50" i="32"/>
  <c r="B51" i="32"/>
  <c r="B52" i="32"/>
  <c r="B14" i="32"/>
  <c r="B53" i="32"/>
  <c r="B55" i="32"/>
  <c r="B18" i="32"/>
  <c r="B56" i="32"/>
  <c r="B57" i="32"/>
  <c r="B20" i="32"/>
  <c r="B58" i="32"/>
  <c r="B60" i="32"/>
  <c r="B61" i="32"/>
  <c r="B63" i="32"/>
  <c r="B82" i="32"/>
  <c r="C72" i="32"/>
  <c r="C79" i="32"/>
  <c r="C48" i="32"/>
  <c r="C49" i="32"/>
  <c r="C50" i="32"/>
  <c r="C51" i="32"/>
  <c r="C52" i="32"/>
  <c r="C53" i="32"/>
  <c r="C55" i="32"/>
  <c r="C56" i="32"/>
  <c r="C57" i="32"/>
  <c r="C58" i="32"/>
  <c r="C60" i="32"/>
  <c r="C61" i="32"/>
  <c r="C62" i="32"/>
  <c r="C63" i="32"/>
  <c r="C82" i="32"/>
  <c r="D72" i="32"/>
  <c r="D79" i="32"/>
  <c r="D48" i="32"/>
  <c r="D49" i="32"/>
  <c r="D50" i="32"/>
  <c r="D51" i="32"/>
  <c r="D52" i="32"/>
  <c r="D53" i="32"/>
  <c r="D55" i="32"/>
  <c r="D56" i="32"/>
  <c r="D57" i="32"/>
  <c r="D58" i="32"/>
  <c r="D60" i="32"/>
  <c r="D61" i="32"/>
  <c r="D62" i="32"/>
  <c r="D63" i="32"/>
  <c r="D82" i="32"/>
  <c r="E72" i="32"/>
  <c r="E79" i="32"/>
  <c r="E48" i="32"/>
  <c r="E49" i="32"/>
  <c r="E50" i="32"/>
  <c r="E51" i="32"/>
  <c r="E52" i="32"/>
  <c r="E53" i="32"/>
  <c r="E55" i="32"/>
  <c r="E56" i="32"/>
  <c r="E57" i="32"/>
  <c r="E58" i="32"/>
  <c r="E60" i="32"/>
  <c r="E61" i="32"/>
  <c r="E62" i="32"/>
  <c r="E63" i="32"/>
  <c r="E82" i="32"/>
  <c r="F72" i="32"/>
  <c r="F79" i="32"/>
  <c r="F48" i="32"/>
  <c r="F49" i="32"/>
  <c r="F50" i="32"/>
  <c r="F51" i="32"/>
  <c r="F52" i="32"/>
  <c r="F53" i="32"/>
  <c r="F55" i="32"/>
  <c r="F56" i="32"/>
  <c r="F57" i="32"/>
  <c r="F58" i="32"/>
  <c r="F60" i="32"/>
  <c r="F61" i="32"/>
  <c r="F62" i="32"/>
  <c r="F63" i="32"/>
  <c r="F82" i="32"/>
  <c r="G72" i="32"/>
  <c r="G79" i="32"/>
  <c r="G48" i="32"/>
  <c r="G49" i="32"/>
  <c r="G50" i="32"/>
  <c r="G51" i="32"/>
  <c r="G52" i="32"/>
  <c r="G53" i="32"/>
  <c r="G55" i="32"/>
  <c r="G56" i="32"/>
  <c r="G57" i="32"/>
  <c r="G58" i="32"/>
  <c r="G60" i="32"/>
  <c r="G61" i="32"/>
  <c r="G62" i="32"/>
  <c r="G63" i="32"/>
  <c r="G82" i="32"/>
  <c r="H72" i="32"/>
  <c r="H79" i="32"/>
  <c r="H48" i="32"/>
  <c r="H49" i="32"/>
  <c r="H50" i="32"/>
  <c r="H51" i="32"/>
  <c r="H52" i="32"/>
  <c r="H53" i="32"/>
  <c r="H55" i="32"/>
  <c r="H56" i="32"/>
  <c r="H57" i="32"/>
  <c r="H58" i="32"/>
  <c r="H60" i="32"/>
  <c r="H61" i="32"/>
  <c r="H62" i="32"/>
  <c r="H63" i="32"/>
  <c r="H82" i="32"/>
  <c r="I72" i="32"/>
  <c r="I79" i="32"/>
  <c r="I48" i="32"/>
  <c r="I49" i="32"/>
  <c r="I50" i="32"/>
  <c r="I51" i="32"/>
  <c r="I52" i="32"/>
  <c r="I53" i="32"/>
  <c r="I55" i="32"/>
  <c r="I56" i="32"/>
  <c r="I57" i="32"/>
  <c r="I58" i="32"/>
  <c r="I60" i="32"/>
  <c r="I61" i="32"/>
  <c r="I62" i="32"/>
  <c r="I63" i="32"/>
  <c r="I82" i="32"/>
  <c r="J72" i="32"/>
  <c r="J79" i="32"/>
  <c r="J48" i="32"/>
  <c r="J49" i="32"/>
  <c r="J50" i="32"/>
  <c r="J51" i="32"/>
  <c r="J52" i="32"/>
  <c r="J53" i="32"/>
  <c r="J55" i="32"/>
  <c r="J56" i="32"/>
  <c r="J57" i="32"/>
  <c r="J58" i="32"/>
  <c r="J60" i="32"/>
  <c r="J61" i="32"/>
  <c r="J62" i="32"/>
  <c r="J63" i="32"/>
  <c r="J82" i="32"/>
  <c r="K72" i="32"/>
  <c r="K79" i="32"/>
  <c r="K48" i="32"/>
  <c r="K49" i="32"/>
  <c r="K50" i="32"/>
  <c r="K51" i="32"/>
  <c r="K52" i="32"/>
  <c r="K53" i="32"/>
  <c r="K55" i="32"/>
  <c r="K56" i="32"/>
  <c r="K57" i="32"/>
  <c r="K58" i="32"/>
  <c r="K60" i="32"/>
  <c r="K61" i="32"/>
  <c r="K62" i="32"/>
  <c r="K63" i="32"/>
  <c r="K82" i="32"/>
  <c r="L72" i="32"/>
  <c r="L79" i="32"/>
  <c r="L48" i="32"/>
  <c r="L49" i="32"/>
  <c r="L50" i="32"/>
  <c r="L51" i="32"/>
  <c r="L52" i="32"/>
  <c r="L53" i="32"/>
  <c r="L55" i="32"/>
  <c r="L56" i="32"/>
  <c r="L57" i="32"/>
  <c r="L58" i="32"/>
  <c r="L60" i="32"/>
  <c r="L61" i="32"/>
  <c r="L62" i="32"/>
  <c r="L63" i="32"/>
  <c r="L82" i="32"/>
  <c r="M72" i="32"/>
  <c r="M79" i="32"/>
  <c r="M48" i="32"/>
  <c r="M49" i="32"/>
  <c r="M50" i="32"/>
  <c r="M51" i="32"/>
  <c r="M52" i="32"/>
  <c r="M53" i="32"/>
  <c r="M55" i="32"/>
  <c r="M56" i="32"/>
  <c r="M57" i="32"/>
  <c r="M58" i="32"/>
  <c r="M60" i="32"/>
  <c r="M61" i="32"/>
  <c r="M62" i="32"/>
  <c r="M63" i="32"/>
  <c r="M82" i="32"/>
  <c r="N72" i="32"/>
  <c r="N79" i="32"/>
  <c r="N48" i="32"/>
  <c r="N49" i="32"/>
  <c r="N50" i="32"/>
  <c r="N51" i="32"/>
  <c r="N52" i="32"/>
  <c r="N53" i="32"/>
  <c r="N55" i="32"/>
  <c r="N56" i="32"/>
  <c r="N57" i="32"/>
  <c r="N58" i="32"/>
  <c r="N60" i="32"/>
  <c r="N61" i="32"/>
  <c r="N62" i="32"/>
  <c r="N63" i="32"/>
  <c r="N82" i="32"/>
  <c r="O72" i="32"/>
  <c r="O79" i="32"/>
  <c r="O48" i="32"/>
  <c r="O49" i="32"/>
  <c r="O50" i="32"/>
  <c r="O51" i="32"/>
  <c r="O52" i="32"/>
  <c r="O53" i="32"/>
  <c r="O55" i="32"/>
  <c r="O56" i="32"/>
  <c r="O57" i="32"/>
  <c r="O58" i="32"/>
  <c r="O60" i="32"/>
  <c r="O61" i="32"/>
  <c r="O62" i="32"/>
  <c r="O63" i="32"/>
  <c r="O82" i="32"/>
  <c r="P72" i="32"/>
  <c r="P79" i="32"/>
  <c r="P48" i="32"/>
  <c r="P49" i="32"/>
  <c r="P50" i="32"/>
  <c r="P51" i="32"/>
  <c r="P52" i="32"/>
  <c r="P53" i="32"/>
  <c r="P55" i="32"/>
  <c r="P56" i="32"/>
  <c r="P57" i="32"/>
  <c r="P58" i="32"/>
  <c r="P60" i="32"/>
  <c r="P61" i="32"/>
  <c r="P62" i="32"/>
  <c r="P63" i="32"/>
  <c r="P82" i="32"/>
  <c r="Q72" i="32"/>
  <c r="Q79" i="32"/>
  <c r="Q48" i="32"/>
  <c r="Q49" i="32"/>
  <c r="Q50" i="32"/>
  <c r="Q51" i="32"/>
  <c r="Q52" i="32"/>
  <c r="Q53" i="32"/>
  <c r="Q55" i="32"/>
  <c r="Q56" i="32"/>
  <c r="Q57" i="32"/>
  <c r="Q58" i="32"/>
  <c r="Q60" i="32"/>
  <c r="Q61" i="32"/>
  <c r="Q62" i="32"/>
  <c r="Q63" i="32"/>
  <c r="Q82" i="32"/>
  <c r="R72" i="32"/>
  <c r="R79" i="32"/>
  <c r="R48" i="32"/>
  <c r="R49" i="32"/>
  <c r="R50" i="32"/>
  <c r="R51" i="32"/>
  <c r="R52" i="32"/>
  <c r="R53" i="32"/>
  <c r="R55" i="32"/>
  <c r="R56" i="32"/>
  <c r="R57" i="32"/>
  <c r="R58" i="32"/>
  <c r="R60" i="32"/>
  <c r="R61" i="32"/>
  <c r="R62" i="32"/>
  <c r="R63" i="32"/>
  <c r="R82" i="32"/>
  <c r="S72" i="32"/>
  <c r="S79" i="32"/>
  <c r="S48" i="32"/>
  <c r="S49" i="32"/>
  <c r="S50" i="32"/>
  <c r="S51" i="32"/>
  <c r="S52" i="32"/>
  <c r="S53" i="32"/>
  <c r="S55" i="32"/>
  <c r="S56" i="32"/>
  <c r="S57" i="32"/>
  <c r="S58" i="32"/>
  <c r="S60" i="32"/>
  <c r="S61" i="32"/>
  <c r="S62" i="32"/>
  <c r="S63" i="32"/>
  <c r="S82" i="32"/>
  <c r="T72" i="32"/>
  <c r="T79" i="32"/>
  <c r="T48" i="32"/>
  <c r="T49" i="32"/>
  <c r="T50" i="32"/>
  <c r="T51" i="32"/>
  <c r="T52" i="32"/>
  <c r="T53" i="32"/>
  <c r="T55" i="32"/>
  <c r="T56" i="32"/>
  <c r="T57" i="32"/>
  <c r="T58" i="32"/>
  <c r="T60" i="32"/>
  <c r="T61" i="32"/>
  <c r="T62" i="32"/>
  <c r="T63" i="32"/>
  <c r="T82" i="32"/>
  <c r="U72" i="32"/>
  <c r="U79" i="32"/>
  <c r="U48" i="32"/>
  <c r="U49" i="32"/>
  <c r="U50" i="32"/>
  <c r="U51" i="32"/>
  <c r="U52" i="32"/>
  <c r="U53" i="32"/>
  <c r="U55" i="32"/>
  <c r="U56" i="32"/>
  <c r="U57" i="32"/>
  <c r="U58" i="32"/>
  <c r="U60" i="32"/>
  <c r="U61" i="32"/>
  <c r="U62" i="32"/>
  <c r="U63" i="32"/>
  <c r="U82" i="32"/>
  <c r="V72" i="32"/>
  <c r="V79" i="32"/>
  <c r="V48" i="32"/>
  <c r="V49" i="32"/>
  <c r="V50" i="32"/>
  <c r="V51" i="32"/>
  <c r="V52" i="32"/>
  <c r="V53" i="32"/>
  <c r="V55" i="32"/>
  <c r="V56" i="32"/>
  <c r="V57" i="32"/>
  <c r="V58" i="32"/>
  <c r="V60" i="32"/>
  <c r="V61" i="32"/>
  <c r="V62" i="32"/>
  <c r="V63" i="32"/>
  <c r="V82" i="32"/>
  <c r="W72" i="32"/>
  <c r="W79" i="32"/>
  <c r="W48" i="32"/>
  <c r="W49" i="32"/>
  <c r="W50" i="32"/>
  <c r="W51" i="32"/>
  <c r="W52" i="32"/>
  <c r="W53" i="32"/>
  <c r="W55" i="32"/>
  <c r="W56" i="32"/>
  <c r="W57" i="32"/>
  <c r="W58" i="32"/>
  <c r="W60" i="32"/>
  <c r="W61" i="32"/>
  <c r="W62" i="32"/>
  <c r="W63" i="32"/>
  <c r="W82" i="32"/>
  <c r="X72" i="32"/>
  <c r="X79" i="32"/>
  <c r="X48" i="32"/>
  <c r="X49" i="32"/>
  <c r="X50" i="32"/>
  <c r="X51" i="32"/>
  <c r="X52" i="32"/>
  <c r="X53" i="32"/>
  <c r="X55" i="32"/>
  <c r="X56" i="32"/>
  <c r="X57" i="32"/>
  <c r="X58" i="32"/>
  <c r="X60" i="32"/>
  <c r="X61" i="32"/>
  <c r="X62" i="32"/>
  <c r="X63" i="32"/>
  <c r="X82" i="32"/>
  <c r="Y72" i="32"/>
  <c r="Y79" i="32"/>
  <c r="Y48" i="32"/>
  <c r="Y49" i="32"/>
  <c r="Y50" i="32"/>
  <c r="Y51" i="32"/>
  <c r="Y52" i="32"/>
  <c r="Y53" i="32"/>
  <c r="Y55" i="32"/>
  <c r="Y56" i="32"/>
  <c r="Y57" i="32"/>
  <c r="Y58" i="32"/>
  <c r="Y60" i="32"/>
  <c r="Y61" i="32"/>
  <c r="Y62" i="32"/>
  <c r="Y63" i="32"/>
  <c r="Y82" i="32"/>
  <c r="Z72" i="32"/>
  <c r="Z79" i="32"/>
  <c r="Z48" i="32"/>
  <c r="Z49" i="32"/>
  <c r="Z50" i="32"/>
  <c r="Z51" i="32"/>
  <c r="Z52" i="32"/>
  <c r="Z53" i="32"/>
  <c r="Z55" i="32"/>
  <c r="Z56" i="32"/>
  <c r="Z57" i="32"/>
  <c r="Z58" i="32"/>
  <c r="Z60" i="32"/>
  <c r="Z61" i="32"/>
  <c r="Z62" i="32"/>
  <c r="Z63" i="32"/>
  <c r="Z82" i="32"/>
  <c r="AA72" i="32"/>
  <c r="AA79" i="32"/>
  <c r="AA48" i="32"/>
  <c r="AA49" i="32"/>
  <c r="AA50" i="32"/>
  <c r="AA51" i="32"/>
  <c r="AA52" i="32"/>
  <c r="AA53" i="32"/>
  <c r="AA55" i="32"/>
  <c r="AA56" i="32"/>
  <c r="AA57" i="32"/>
  <c r="AA58" i="32"/>
  <c r="AA60" i="32"/>
  <c r="AA61" i="32"/>
  <c r="AA62" i="32"/>
  <c r="AA63" i="32"/>
  <c r="AA82" i="32"/>
  <c r="B96" i="32"/>
  <c r="B80" i="32"/>
  <c r="C80" i="32"/>
  <c r="D80" i="32"/>
  <c r="E80" i="32"/>
  <c r="F80" i="32"/>
  <c r="G80" i="32"/>
  <c r="H80" i="32"/>
  <c r="I80" i="32"/>
  <c r="J80" i="32"/>
  <c r="K80" i="32"/>
  <c r="L80" i="32"/>
  <c r="M80" i="32"/>
  <c r="N80" i="32"/>
  <c r="O80" i="32"/>
  <c r="P80" i="32"/>
  <c r="Q80" i="32"/>
  <c r="R80" i="32"/>
  <c r="S80" i="32"/>
  <c r="T80" i="32"/>
  <c r="U80" i="32"/>
  <c r="V80" i="32"/>
  <c r="W80" i="32"/>
  <c r="X80" i="32"/>
  <c r="Y80" i="32"/>
  <c r="Z80" i="32"/>
  <c r="AA80" i="32"/>
  <c r="B64" i="32"/>
  <c r="C64" i="32"/>
  <c r="D64" i="32"/>
  <c r="E64" i="32"/>
  <c r="F64" i="32"/>
  <c r="G64" i="32"/>
  <c r="H64" i="32"/>
  <c r="I64" i="32"/>
  <c r="J64" i="32"/>
  <c r="K64" i="32"/>
  <c r="L64" i="32"/>
  <c r="M64" i="32"/>
  <c r="N64" i="32"/>
  <c r="O64" i="32"/>
  <c r="P64" i="32"/>
  <c r="Q64" i="32"/>
  <c r="R64" i="32"/>
  <c r="S64" i="32"/>
  <c r="T64" i="32"/>
  <c r="U64" i="32"/>
  <c r="V64" i="32"/>
  <c r="W64" i="32"/>
  <c r="X64" i="32"/>
  <c r="Y64" i="32"/>
  <c r="Z64" i="32"/>
  <c r="AA64" i="32"/>
  <c r="B93" i="32"/>
  <c r="B94" i="32"/>
  <c r="B95" i="32"/>
  <c r="B89" i="32"/>
  <c r="B87" i="32"/>
  <c r="B88" i="32"/>
  <c r="B86" i="32"/>
  <c r="AA83" i="32"/>
  <c r="Z83" i="32"/>
  <c r="Y83" i="32"/>
  <c r="X83" i="32"/>
  <c r="W83" i="32"/>
  <c r="V83" i="32"/>
  <c r="U83" i="32"/>
  <c r="T83" i="32"/>
  <c r="S83" i="32"/>
  <c r="R83" i="32"/>
  <c r="Q83" i="32"/>
  <c r="P83" i="32"/>
  <c r="O83" i="32"/>
  <c r="N83" i="32"/>
  <c r="M83" i="32"/>
  <c r="L83" i="32"/>
  <c r="K83" i="32"/>
  <c r="J83" i="32"/>
  <c r="I83" i="32"/>
  <c r="H83" i="32"/>
  <c r="G83" i="32"/>
  <c r="F83" i="32"/>
  <c r="E83" i="32"/>
  <c r="D83" i="32"/>
  <c r="C83" i="32"/>
  <c r="B83" i="32"/>
  <c r="B22" i="32"/>
  <c r="B16" i="32"/>
  <c r="B8" i="32"/>
  <c r="P65" i="31"/>
  <c r="N65" i="30"/>
  <c r="B70" i="30"/>
  <c r="C70" i="30"/>
  <c r="D70" i="30"/>
  <c r="E70" i="30"/>
  <c r="F70" i="30"/>
  <c r="G70" i="30"/>
  <c r="H70" i="30"/>
  <c r="I70" i="30"/>
  <c r="J70" i="30"/>
  <c r="K70" i="30"/>
  <c r="L70" i="30"/>
  <c r="M70" i="30"/>
  <c r="N70" i="30"/>
  <c r="O70" i="30"/>
  <c r="P70" i="30"/>
  <c r="Q70" i="30"/>
  <c r="R70" i="30"/>
  <c r="S70" i="30"/>
  <c r="T70" i="30"/>
  <c r="U70" i="30"/>
  <c r="V70" i="30"/>
  <c r="W70" i="30"/>
  <c r="X70" i="30"/>
  <c r="Y70" i="30"/>
  <c r="Z70" i="30"/>
  <c r="AA70" i="30"/>
  <c r="B60" i="31"/>
  <c r="C60" i="31"/>
  <c r="D60" i="31"/>
  <c r="E60" i="31"/>
  <c r="F60" i="31"/>
  <c r="G60" i="31"/>
  <c r="H60" i="31"/>
  <c r="I60" i="31"/>
  <c r="J60" i="31"/>
  <c r="K60" i="31"/>
  <c r="L60" i="31"/>
  <c r="M60" i="31"/>
  <c r="N60" i="31"/>
  <c r="O60" i="31"/>
  <c r="P60" i="31"/>
  <c r="Q60" i="31"/>
  <c r="R60" i="31"/>
  <c r="S60" i="31"/>
  <c r="T60" i="31"/>
  <c r="U60" i="31"/>
  <c r="V60" i="31"/>
  <c r="W60" i="31"/>
  <c r="X60" i="31"/>
  <c r="Y60" i="31"/>
  <c r="Z60" i="31"/>
  <c r="AA60" i="31"/>
  <c r="B46" i="31"/>
  <c r="B10" i="31"/>
  <c r="B47" i="31"/>
  <c r="B48" i="31"/>
  <c r="B49" i="31"/>
  <c r="B50" i="31"/>
  <c r="B14" i="31"/>
  <c r="B51" i="31"/>
  <c r="B53" i="31"/>
  <c r="B18" i="31"/>
  <c r="B54" i="31"/>
  <c r="B55" i="31"/>
  <c r="B20" i="31"/>
  <c r="B56" i="31"/>
  <c r="B58" i="31"/>
  <c r="B59" i="31"/>
  <c r="B61" i="31"/>
  <c r="B62" i="31"/>
  <c r="B78" i="31"/>
  <c r="B80" i="31"/>
  <c r="B81" i="31"/>
  <c r="C46" i="31"/>
  <c r="C47" i="31"/>
  <c r="C48" i="31"/>
  <c r="C49" i="31"/>
  <c r="C50" i="31"/>
  <c r="C51" i="31"/>
  <c r="C53" i="31"/>
  <c r="C54" i="31"/>
  <c r="C55" i="31"/>
  <c r="C56" i="31"/>
  <c r="C58" i="31"/>
  <c r="C59" i="31"/>
  <c r="C61" i="31"/>
  <c r="D46" i="31"/>
  <c r="D47" i="31"/>
  <c r="D48" i="31"/>
  <c r="D49" i="31"/>
  <c r="D50" i="31"/>
  <c r="D51" i="31"/>
  <c r="D53" i="31"/>
  <c r="D54" i="31"/>
  <c r="D55" i="31"/>
  <c r="D56" i="31"/>
  <c r="D58" i="31"/>
  <c r="D59" i="31"/>
  <c r="D61" i="31"/>
  <c r="E46" i="31"/>
  <c r="E47" i="31"/>
  <c r="E48" i="31"/>
  <c r="E49" i="31"/>
  <c r="E50" i="31"/>
  <c r="E51" i="31"/>
  <c r="E53" i="31"/>
  <c r="E54" i="31"/>
  <c r="E55" i="31"/>
  <c r="E56" i="31"/>
  <c r="E58" i="31"/>
  <c r="E59" i="31"/>
  <c r="E61" i="31"/>
  <c r="F46" i="31"/>
  <c r="F47" i="31"/>
  <c r="F48" i="31"/>
  <c r="F49" i="31"/>
  <c r="F50" i="31"/>
  <c r="F51" i="31"/>
  <c r="F53" i="31"/>
  <c r="F54" i="31"/>
  <c r="F55" i="31"/>
  <c r="F56" i="31"/>
  <c r="F58" i="31"/>
  <c r="F59" i="31"/>
  <c r="F61" i="31"/>
  <c r="G46" i="31"/>
  <c r="G47" i="31"/>
  <c r="G48" i="31"/>
  <c r="G49" i="31"/>
  <c r="G50" i="31"/>
  <c r="G51" i="31"/>
  <c r="G53" i="31"/>
  <c r="G54" i="31"/>
  <c r="G55" i="31"/>
  <c r="G56" i="31"/>
  <c r="G58" i="31"/>
  <c r="G59" i="31"/>
  <c r="G61" i="31"/>
  <c r="H46" i="31"/>
  <c r="H47" i="31"/>
  <c r="H48" i="31"/>
  <c r="H49" i="31"/>
  <c r="H50" i="31"/>
  <c r="H51" i="31"/>
  <c r="H53" i="31"/>
  <c r="H54" i="31"/>
  <c r="H55" i="31"/>
  <c r="H56" i="31"/>
  <c r="H58" i="31"/>
  <c r="H59" i="31"/>
  <c r="H61" i="31"/>
  <c r="I46" i="31"/>
  <c r="I47" i="31"/>
  <c r="I48" i="31"/>
  <c r="I49" i="31"/>
  <c r="I50" i="31"/>
  <c r="I51" i="31"/>
  <c r="I53" i="31"/>
  <c r="I54" i="31"/>
  <c r="I55" i="31"/>
  <c r="I56" i="31"/>
  <c r="I58" i="31"/>
  <c r="I59" i="31"/>
  <c r="I61" i="31"/>
  <c r="J46" i="31"/>
  <c r="J47" i="31"/>
  <c r="J48" i="31"/>
  <c r="J49" i="31"/>
  <c r="J50" i="31"/>
  <c r="J51" i="31"/>
  <c r="J53" i="31"/>
  <c r="J54" i="31"/>
  <c r="J55" i="31"/>
  <c r="J56" i="31"/>
  <c r="J58" i="31"/>
  <c r="J59" i="31"/>
  <c r="J61" i="31"/>
  <c r="K46" i="31"/>
  <c r="K47" i="31"/>
  <c r="K48" i="31"/>
  <c r="K49" i="31"/>
  <c r="K50" i="31"/>
  <c r="K51" i="31"/>
  <c r="K53" i="31"/>
  <c r="K54" i="31"/>
  <c r="K55" i="31"/>
  <c r="K56" i="31"/>
  <c r="K58" i="31"/>
  <c r="K59" i="31"/>
  <c r="K61" i="31"/>
  <c r="L46" i="31"/>
  <c r="L47" i="31"/>
  <c r="L48" i="31"/>
  <c r="L49" i="31"/>
  <c r="L50" i="31"/>
  <c r="L51" i="31"/>
  <c r="L53" i="31"/>
  <c r="L54" i="31"/>
  <c r="L55" i="31"/>
  <c r="L56" i="31"/>
  <c r="L58" i="31"/>
  <c r="L59" i="31"/>
  <c r="L61" i="31"/>
  <c r="M46" i="31"/>
  <c r="M47" i="31"/>
  <c r="M48" i="31"/>
  <c r="M49" i="31"/>
  <c r="M50" i="31"/>
  <c r="M51" i="31"/>
  <c r="M53" i="31"/>
  <c r="M54" i="31"/>
  <c r="M55" i="31"/>
  <c r="M56" i="31"/>
  <c r="M58" i="31"/>
  <c r="M59" i="31"/>
  <c r="M61" i="31"/>
  <c r="N46" i="31"/>
  <c r="N47" i="31"/>
  <c r="N48" i="31"/>
  <c r="N49" i="31"/>
  <c r="N50" i="31"/>
  <c r="N51" i="31"/>
  <c r="N53" i="31"/>
  <c r="N54" i="31"/>
  <c r="N55" i="31"/>
  <c r="N56" i="31"/>
  <c r="N58" i="31"/>
  <c r="N59" i="31"/>
  <c r="N61" i="31"/>
  <c r="O46" i="31"/>
  <c r="O47" i="31"/>
  <c r="O48" i="31"/>
  <c r="O49" i="31"/>
  <c r="O50" i="31"/>
  <c r="O51" i="31"/>
  <c r="O53" i="31"/>
  <c r="O54" i="31"/>
  <c r="O55" i="31"/>
  <c r="O56" i="31"/>
  <c r="O58" i="31"/>
  <c r="O59" i="31"/>
  <c r="O61" i="31"/>
  <c r="P46" i="31"/>
  <c r="P47" i="31"/>
  <c r="P48" i="31"/>
  <c r="P49" i="31"/>
  <c r="P50" i="31"/>
  <c r="P51" i="31"/>
  <c r="P53" i="31"/>
  <c r="P54" i="31"/>
  <c r="P55" i="31"/>
  <c r="P56" i="31"/>
  <c r="P58" i="31"/>
  <c r="P59" i="31"/>
  <c r="P61" i="31"/>
  <c r="Q46" i="31"/>
  <c r="Q47" i="31"/>
  <c r="Q48" i="31"/>
  <c r="Q49" i="31"/>
  <c r="Q50" i="31"/>
  <c r="Q51" i="31"/>
  <c r="Q53" i="31"/>
  <c r="Q54" i="31"/>
  <c r="Q55" i="31"/>
  <c r="Q56" i="31"/>
  <c r="Q58" i="31"/>
  <c r="Q59" i="31"/>
  <c r="Q61" i="31"/>
  <c r="R46" i="31"/>
  <c r="R47" i="31"/>
  <c r="R48" i="31"/>
  <c r="R49" i="31"/>
  <c r="R50" i="31"/>
  <c r="R51" i="31"/>
  <c r="R53" i="31"/>
  <c r="R54" i="31"/>
  <c r="R55" i="31"/>
  <c r="R56" i="31"/>
  <c r="R58" i="31"/>
  <c r="R59" i="31"/>
  <c r="R61" i="31"/>
  <c r="S46" i="31"/>
  <c r="S47" i="31"/>
  <c r="S48" i="31"/>
  <c r="S49" i="31"/>
  <c r="S50" i="31"/>
  <c r="S51" i="31"/>
  <c r="S53" i="31"/>
  <c r="S54" i="31"/>
  <c r="S55" i="31"/>
  <c r="S56" i="31"/>
  <c r="S58" i="31"/>
  <c r="S59" i="31"/>
  <c r="S61" i="31"/>
  <c r="T46" i="31"/>
  <c r="T47" i="31"/>
  <c r="T48" i="31"/>
  <c r="T49" i="31"/>
  <c r="T50" i="31"/>
  <c r="T51" i="31"/>
  <c r="T53" i="31"/>
  <c r="T54" i="31"/>
  <c r="T55" i="31"/>
  <c r="T56" i="31"/>
  <c r="T58" i="31"/>
  <c r="T59" i="31"/>
  <c r="T61" i="31"/>
  <c r="U46" i="31"/>
  <c r="U47" i="31"/>
  <c r="U48" i="31"/>
  <c r="U49" i="31"/>
  <c r="U50" i="31"/>
  <c r="U51" i="31"/>
  <c r="U53" i="31"/>
  <c r="U54" i="31"/>
  <c r="U55" i="31"/>
  <c r="U56" i="31"/>
  <c r="U58" i="31"/>
  <c r="U59" i="31"/>
  <c r="U61" i="31"/>
  <c r="V46" i="31"/>
  <c r="V47" i="31"/>
  <c r="V48" i="31"/>
  <c r="V49" i="31"/>
  <c r="V50" i="31"/>
  <c r="V51" i="31"/>
  <c r="V53" i="31"/>
  <c r="V54" i="31"/>
  <c r="V55" i="31"/>
  <c r="V56" i="31"/>
  <c r="V58" i="31"/>
  <c r="V59" i="31"/>
  <c r="V61" i="31"/>
  <c r="W46" i="31"/>
  <c r="W47" i="31"/>
  <c r="W48" i="31"/>
  <c r="W49" i="31"/>
  <c r="W50" i="31"/>
  <c r="W51" i="31"/>
  <c r="W53" i="31"/>
  <c r="W54" i="31"/>
  <c r="W55" i="31"/>
  <c r="W56" i="31"/>
  <c r="W58" i="31"/>
  <c r="W59" i="31"/>
  <c r="W61" i="31"/>
  <c r="X46" i="31"/>
  <c r="X47" i="31"/>
  <c r="X48" i="31"/>
  <c r="X49" i="31"/>
  <c r="X50" i="31"/>
  <c r="X51" i="31"/>
  <c r="X53" i="31"/>
  <c r="X54" i="31"/>
  <c r="X55" i="31"/>
  <c r="X56" i="31"/>
  <c r="X58" i="31"/>
  <c r="X59" i="31"/>
  <c r="X61" i="31"/>
  <c r="Y46" i="31"/>
  <c r="Y47" i="31"/>
  <c r="Y48" i="31"/>
  <c r="Y49" i="31"/>
  <c r="Y50" i="31"/>
  <c r="Y51" i="31"/>
  <c r="Y53" i="31"/>
  <c r="Y54" i="31"/>
  <c r="Y55" i="31"/>
  <c r="Y56" i="31"/>
  <c r="Y58" i="31"/>
  <c r="Y59" i="31"/>
  <c r="Y61" i="31"/>
  <c r="Z46" i="31"/>
  <c r="Z47" i="31"/>
  <c r="Z48" i="31"/>
  <c r="Z49" i="31"/>
  <c r="Z50" i="31"/>
  <c r="Z51" i="31"/>
  <c r="Z53" i="31"/>
  <c r="Z54" i="31"/>
  <c r="Z55" i="31"/>
  <c r="Z56" i="31"/>
  <c r="Z58" i="31"/>
  <c r="Z59" i="31"/>
  <c r="Z61" i="31"/>
  <c r="AA46" i="31"/>
  <c r="AA47" i="31"/>
  <c r="AA48" i="31"/>
  <c r="AA49" i="31"/>
  <c r="AA50" i="31"/>
  <c r="AA51" i="31"/>
  <c r="AA53" i="31"/>
  <c r="AA54" i="31"/>
  <c r="AA55" i="31"/>
  <c r="AA56" i="31"/>
  <c r="AA58" i="31"/>
  <c r="AA59" i="31"/>
  <c r="AA61" i="31"/>
  <c r="B84" i="31"/>
  <c r="C62" i="31"/>
  <c r="D62" i="31"/>
  <c r="E62" i="31"/>
  <c r="F62" i="31"/>
  <c r="G62" i="31"/>
  <c r="H62" i="31"/>
  <c r="I62" i="31"/>
  <c r="J62" i="31"/>
  <c r="K62" i="31"/>
  <c r="L62" i="31"/>
  <c r="M62" i="31"/>
  <c r="N62" i="31"/>
  <c r="O62" i="31"/>
  <c r="P62" i="31"/>
  <c r="Q62" i="31"/>
  <c r="R62" i="31"/>
  <c r="S62" i="31"/>
  <c r="T62" i="31"/>
  <c r="U62" i="31"/>
  <c r="V62" i="31"/>
  <c r="W62" i="31"/>
  <c r="X62" i="31"/>
  <c r="Y62" i="31"/>
  <c r="Z62" i="31"/>
  <c r="AA62" i="31"/>
  <c r="B85" i="31"/>
  <c r="B86" i="31"/>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B46" i="30"/>
  <c r="B10" i="30"/>
  <c r="B47" i="30"/>
  <c r="B48" i="30"/>
  <c r="B49" i="30"/>
  <c r="B50" i="30"/>
  <c r="B14" i="30"/>
  <c r="B51" i="30"/>
  <c r="B53" i="30"/>
  <c r="B18" i="30"/>
  <c r="B54" i="30"/>
  <c r="B55" i="30"/>
  <c r="B20" i="30"/>
  <c r="B56" i="30"/>
  <c r="B58" i="30"/>
  <c r="B59" i="30"/>
  <c r="B61" i="30"/>
  <c r="B62" i="30"/>
  <c r="B77" i="30"/>
  <c r="B78" i="30"/>
  <c r="B80" i="30"/>
  <c r="B81" i="30"/>
  <c r="C46" i="30"/>
  <c r="C47" i="30"/>
  <c r="C48" i="30"/>
  <c r="C49" i="30"/>
  <c r="C50" i="30"/>
  <c r="C51" i="30"/>
  <c r="C53" i="30"/>
  <c r="C54" i="30"/>
  <c r="C55" i="30"/>
  <c r="C56" i="30"/>
  <c r="C58" i="30"/>
  <c r="C59" i="30"/>
  <c r="C61" i="30"/>
  <c r="D46" i="30"/>
  <c r="D47" i="30"/>
  <c r="D48" i="30"/>
  <c r="D49" i="30"/>
  <c r="D50" i="30"/>
  <c r="D51" i="30"/>
  <c r="D53" i="30"/>
  <c r="D54" i="30"/>
  <c r="D55" i="30"/>
  <c r="D56" i="30"/>
  <c r="D58" i="30"/>
  <c r="D59" i="30"/>
  <c r="D61" i="30"/>
  <c r="E46" i="30"/>
  <c r="E47" i="30"/>
  <c r="E48" i="30"/>
  <c r="E49" i="30"/>
  <c r="E50" i="30"/>
  <c r="E51" i="30"/>
  <c r="E53" i="30"/>
  <c r="E54" i="30"/>
  <c r="E55" i="30"/>
  <c r="E56" i="30"/>
  <c r="E58" i="30"/>
  <c r="E59" i="30"/>
  <c r="E61" i="30"/>
  <c r="F46" i="30"/>
  <c r="F47" i="30"/>
  <c r="F48" i="30"/>
  <c r="F49" i="30"/>
  <c r="F50" i="30"/>
  <c r="F51" i="30"/>
  <c r="F53" i="30"/>
  <c r="F54" i="30"/>
  <c r="F55" i="30"/>
  <c r="F56" i="30"/>
  <c r="F58" i="30"/>
  <c r="F59" i="30"/>
  <c r="F61" i="30"/>
  <c r="G46" i="30"/>
  <c r="G47" i="30"/>
  <c r="G48" i="30"/>
  <c r="G49" i="30"/>
  <c r="G50" i="30"/>
  <c r="G51" i="30"/>
  <c r="G53" i="30"/>
  <c r="G54" i="30"/>
  <c r="G55" i="30"/>
  <c r="G56" i="30"/>
  <c r="G58" i="30"/>
  <c r="G59" i="30"/>
  <c r="G61" i="30"/>
  <c r="H46" i="30"/>
  <c r="H47" i="30"/>
  <c r="H48" i="30"/>
  <c r="H49" i="30"/>
  <c r="H50" i="30"/>
  <c r="H51" i="30"/>
  <c r="H53" i="30"/>
  <c r="H54" i="30"/>
  <c r="H55" i="30"/>
  <c r="H56" i="30"/>
  <c r="H58" i="30"/>
  <c r="H59" i="30"/>
  <c r="H61" i="30"/>
  <c r="I46" i="30"/>
  <c r="I47" i="30"/>
  <c r="I48" i="30"/>
  <c r="I49" i="30"/>
  <c r="I50" i="30"/>
  <c r="I51" i="30"/>
  <c r="I53" i="30"/>
  <c r="I54" i="30"/>
  <c r="I55" i="30"/>
  <c r="I56" i="30"/>
  <c r="I58" i="30"/>
  <c r="I59" i="30"/>
  <c r="I61" i="30"/>
  <c r="J46" i="30"/>
  <c r="J47" i="30"/>
  <c r="J48" i="30"/>
  <c r="J49" i="30"/>
  <c r="J50" i="30"/>
  <c r="J51" i="30"/>
  <c r="J53" i="30"/>
  <c r="J54" i="30"/>
  <c r="J55" i="30"/>
  <c r="J56" i="30"/>
  <c r="J58" i="30"/>
  <c r="J59" i="30"/>
  <c r="J61" i="30"/>
  <c r="K46" i="30"/>
  <c r="K47" i="30"/>
  <c r="K48" i="30"/>
  <c r="K49" i="30"/>
  <c r="K50" i="30"/>
  <c r="K51" i="30"/>
  <c r="K53" i="30"/>
  <c r="K54" i="30"/>
  <c r="K55" i="30"/>
  <c r="K56" i="30"/>
  <c r="K58" i="30"/>
  <c r="K59" i="30"/>
  <c r="K61" i="30"/>
  <c r="L46" i="30"/>
  <c r="L47" i="30"/>
  <c r="L48" i="30"/>
  <c r="L49" i="30"/>
  <c r="L50" i="30"/>
  <c r="L51" i="30"/>
  <c r="L53" i="30"/>
  <c r="L54" i="30"/>
  <c r="L55" i="30"/>
  <c r="L56" i="30"/>
  <c r="L58" i="30"/>
  <c r="L59" i="30"/>
  <c r="L61" i="30"/>
  <c r="M46" i="30"/>
  <c r="M47" i="30"/>
  <c r="M48" i="30"/>
  <c r="M49" i="30"/>
  <c r="M50" i="30"/>
  <c r="M51" i="30"/>
  <c r="M53" i="30"/>
  <c r="M54" i="30"/>
  <c r="M55" i="30"/>
  <c r="M56" i="30"/>
  <c r="M58" i="30"/>
  <c r="M59" i="30"/>
  <c r="M61" i="30"/>
  <c r="N46" i="30"/>
  <c r="N47" i="30"/>
  <c r="N48" i="30"/>
  <c r="N49" i="30"/>
  <c r="N50" i="30"/>
  <c r="N51" i="30"/>
  <c r="N53" i="30"/>
  <c r="N54" i="30"/>
  <c r="N55" i="30"/>
  <c r="N56" i="30"/>
  <c r="N58" i="30"/>
  <c r="N59" i="30"/>
  <c r="N61" i="30"/>
  <c r="O46" i="30"/>
  <c r="O47" i="30"/>
  <c r="O48" i="30"/>
  <c r="O49" i="30"/>
  <c r="O50" i="30"/>
  <c r="O51" i="30"/>
  <c r="O53" i="30"/>
  <c r="O54" i="30"/>
  <c r="O55" i="30"/>
  <c r="O56" i="30"/>
  <c r="O58" i="30"/>
  <c r="O59" i="30"/>
  <c r="O61" i="30"/>
  <c r="P46" i="30"/>
  <c r="P47" i="30"/>
  <c r="P48" i="30"/>
  <c r="P49" i="30"/>
  <c r="P50" i="30"/>
  <c r="P51" i="30"/>
  <c r="P53" i="30"/>
  <c r="P54" i="30"/>
  <c r="P55" i="30"/>
  <c r="P56" i="30"/>
  <c r="P58" i="30"/>
  <c r="P59" i="30"/>
  <c r="P61" i="30"/>
  <c r="Q46" i="30"/>
  <c r="Q47" i="30"/>
  <c r="Q48" i="30"/>
  <c r="Q49" i="30"/>
  <c r="Q50" i="30"/>
  <c r="Q51" i="30"/>
  <c r="Q53" i="30"/>
  <c r="Q54" i="30"/>
  <c r="Q55" i="30"/>
  <c r="Q56" i="30"/>
  <c r="Q58" i="30"/>
  <c r="Q59" i="30"/>
  <c r="Q61" i="30"/>
  <c r="R46" i="30"/>
  <c r="R47" i="30"/>
  <c r="R48" i="30"/>
  <c r="R49" i="30"/>
  <c r="R50" i="30"/>
  <c r="R51" i="30"/>
  <c r="R53" i="30"/>
  <c r="R54" i="30"/>
  <c r="R55" i="30"/>
  <c r="R56" i="30"/>
  <c r="R58" i="30"/>
  <c r="R59" i="30"/>
  <c r="R61" i="30"/>
  <c r="S46" i="30"/>
  <c r="S47" i="30"/>
  <c r="S48" i="30"/>
  <c r="S49" i="30"/>
  <c r="S50" i="30"/>
  <c r="S51" i="30"/>
  <c r="S53" i="30"/>
  <c r="S54" i="30"/>
  <c r="S55" i="30"/>
  <c r="S56" i="30"/>
  <c r="S58" i="30"/>
  <c r="S59" i="30"/>
  <c r="S61" i="30"/>
  <c r="T46" i="30"/>
  <c r="T47" i="30"/>
  <c r="T48" i="30"/>
  <c r="T49" i="30"/>
  <c r="T50" i="30"/>
  <c r="T51" i="30"/>
  <c r="T53" i="30"/>
  <c r="T54" i="30"/>
  <c r="T55" i="30"/>
  <c r="T56" i="30"/>
  <c r="T58" i="30"/>
  <c r="T59" i="30"/>
  <c r="T61" i="30"/>
  <c r="U46" i="30"/>
  <c r="U47" i="30"/>
  <c r="U48" i="30"/>
  <c r="U49" i="30"/>
  <c r="U50" i="30"/>
  <c r="U51" i="30"/>
  <c r="U53" i="30"/>
  <c r="U54" i="30"/>
  <c r="U55" i="30"/>
  <c r="U56" i="30"/>
  <c r="U58" i="30"/>
  <c r="U59" i="30"/>
  <c r="U61" i="30"/>
  <c r="V46" i="30"/>
  <c r="V47" i="30"/>
  <c r="V48" i="30"/>
  <c r="V49" i="30"/>
  <c r="V50" i="30"/>
  <c r="V51" i="30"/>
  <c r="V53" i="30"/>
  <c r="V54" i="30"/>
  <c r="V55" i="30"/>
  <c r="V56" i="30"/>
  <c r="V58" i="30"/>
  <c r="V59" i="30"/>
  <c r="V61" i="30"/>
  <c r="W46" i="30"/>
  <c r="W47" i="30"/>
  <c r="W48" i="30"/>
  <c r="W49" i="30"/>
  <c r="W50" i="30"/>
  <c r="W51" i="30"/>
  <c r="W53" i="30"/>
  <c r="W54" i="30"/>
  <c r="W55" i="30"/>
  <c r="W56" i="30"/>
  <c r="W58" i="30"/>
  <c r="W59" i="30"/>
  <c r="W61" i="30"/>
  <c r="X46" i="30"/>
  <c r="X47" i="30"/>
  <c r="X48" i="30"/>
  <c r="X49" i="30"/>
  <c r="X50" i="30"/>
  <c r="X51" i="30"/>
  <c r="X53" i="30"/>
  <c r="X54" i="30"/>
  <c r="X55" i="30"/>
  <c r="X56" i="30"/>
  <c r="X58" i="30"/>
  <c r="X59" i="30"/>
  <c r="X61" i="30"/>
  <c r="Y46" i="30"/>
  <c r="Y47" i="30"/>
  <c r="Y48" i="30"/>
  <c r="Y49" i="30"/>
  <c r="Y50" i="30"/>
  <c r="Y51" i="30"/>
  <c r="Y53" i="30"/>
  <c r="Y54" i="30"/>
  <c r="Y55" i="30"/>
  <c r="Y56" i="30"/>
  <c r="Y58" i="30"/>
  <c r="Y59" i="30"/>
  <c r="Y61" i="30"/>
  <c r="Z46" i="30"/>
  <c r="Z47" i="30"/>
  <c r="Z48" i="30"/>
  <c r="Z49" i="30"/>
  <c r="Z50" i="30"/>
  <c r="Z51" i="30"/>
  <c r="Z53" i="30"/>
  <c r="Z54" i="30"/>
  <c r="Z55" i="30"/>
  <c r="Z56" i="30"/>
  <c r="Z58" i="30"/>
  <c r="Z59" i="30"/>
  <c r="Z61" i="30"/>
  <c r="AA46" i="30"/>
  <c r="AA47" i="30"/>
  <c r="AA48" i="30"/>
  <c r="AA49" i="30"/>
  <c r="AA50" i="30"/>
  <c r="AA51" i="30"/>
  <c r="AA53" i="30"/>
  <c r="AA54" i="30"/>
  <c r="AA55" i="30"/>
  <c r="AA56" i="30"/>
  <c r="AA58" i="30"/>
  <c r="AA59" i="30"/>
  <c r="AA61" i="30"/>
  <c r="B84" i="30"/>
  <c r="C62" i="30"/>
  <c r="D62" i="30"/>
  <c r="E62" i="30"/>
  <c r="F62" i="30"/>
  <c r="G62" i="30"/>
  <c r="H62" i="30"/>
  <c r="I62" i="30"/>
  <c r="J62" i="30"/>
  <c r="K62" i="30"/>
  <c r="L62" i="30"/>
  <c r="M62" i="30"/>
  <c r="N62" i="30"/>
  <c r="O62" i="30"/>
  <c r="P62" i="30"/>
  <c r="Q62" i="30"/>
  <c r="R62" i="30"/>
  <c r="S62" i="30"/>
  <c r="T62" i="30"/>
  <c r="U62" i="30"/>
  <c r="V62" i="30"/>
  <c r="W62" i="30"/>
  <c r="X62" i="30"/>
  <c r="Y62" i="30"/>
  <c r="Z62" i="30"/>
  <c r="AA62" i="30"/>
  <c r="B85" i="30"/>
  <c r="F65" i="30"/>
  <c r="C77" i="30"/>
  <c r="D77" i="30"/>
  <c r="E77" i="30"/>
  <c r="F77" i="30"/>
  <c r="G77" i="30"/>
  <c r="H77" i="30"/>
  <c r="I77" i="30"/>
  <c r="J77" i="30"/>
  <c r="K77" i="30"/>
  <c r="L77" i="30"/>
  <c r="M77" i="30"/>
  <c r="N77" i="30"/>
  <c r="O77" i="30"/>
  <c r="P77" i="30"/>
  <c r="Q77" i="30"/>
  <c r="R77" i="30"/>
  <c r="S77" i="30"/>
  <c r="T77" i="30"/>
  <c r="U77" i="30"/>
  <c r="V77" i="30"/>
  <c r="W77" i="30"/>
  <c r="X77" i="30"/>
  <c r="Y77" i="30"/>
  <c r="Z77" i="30"/>
  <c r="AA77" i="30"/>
  <c r="B86" i="30"/>
  <c r="C80" i="31"/>
  <c r="D80" i="31"/>
  <c r="E80" i="31"/>
  <c r="F80" i="31"/>
  <c r="G80" i="31"/>
  <c r="H80" i="31"/>
  <c r="I80" i="31"/>
  <c r="J80" i="31"/>
  <c r="K80" i="31"/>
  <c r="L80" i="31"/>
  <c r="M80" i="31"/>
  <c r="N80" i="31"/>
  <c r="O80" i="31"/>
  <c r="P80" i="31"/>
  <c r="Q80" i="31"/>
  <c r="R80" i="31"/>
  <c r="S80" i="31"/>
  <c r="T80" i="31"/>
  <c r="U80" i="31"/>
  <c r="V80" i="31"/>
  <c r="W80" i="31"/>
  <c r="X80" i="31"/>
  <c r="Y80" i="31"/>
  <c r="Z80" i="31"/>
  <c r="AA80" i="31"/>
  <c r="B94" i="31"/>
  <c r="C78" i="31"/>
  <c r="D78" i="31"/>
  <c r="E78" i="31"/>
  <c r="F78" i="31"/>
  <c r="G78" i="31"/>
  <c r="H78" i="31"/>
  <c r="I78" i="31"/>
  <c r="J78" i="31"/>
  <c r="K78" i="31"/>
  <c r="L78" i="31"/>
  <c r="M78" i="31"/>
  <c r="N78" i="31"/>
  <c r="O78" i="31"/>
  <c r="P78" i="31"/>
  <c r="Q78" i="31"/>
  <c r="R78" i="31"/>
  <c r="S78" i="31"/>
  <c r="T78" i="31"/>
  <c r="U78" i="31"/>
  <c r="V78" i="31"/>
  <c r="W78" i="31"/>
  <c r="X78" i="31"/>
  <c r="Y78" i="31"/>
  <c r="Z78" i="31"/>
  <c r="AA78" i="31"/>
  <c r="B91" i="31"/>
  <c r="B92" i="31"/>
  <c r="B93" i="31"/>
  <c r="B87" i="31"/>
  <c r="AA81" i="31"/>
  <c r="Z81" i="31"/>
  <c r="Y81" i="31"/>
  <c r="X81" i="31"/>
  <c r="W81" i="31"/>
  <c r="V81" i="31"/>
  <c r="U81" i="31"/>
  <c r="T81" i="31"/>
  <c r="S81" i="31"/>
  <c r="R81" i="31"/>
  <c r="Q81" i="31"/>
  <c r="P81" i="31"/>
  <c r="O81" i="31"/>
  <c r="N81" i="31"/>
  <c r="M81" i="31"/>
  <c r="L81" i="31"/>
  <c r="K81" i="31"/>
  <c r="J81" i="31"/>
  <c r="I81" i="31"/>
  <c r="H81" i="31"/>
  <c r="G81" i="31"/>
  <c r="F81" i="31"/>
  <c r="E81" i="31"/>
  <c r="D81" i="31"/>
  <c r="C81" i="31"/>
  <c r="B22" i="31"/>
  <c r="B16" i="31"/>
  <c r="B8" i="31"/>
  <c r="C80" i="30"/>
  <c r="D80" i="30"/>
  <c r="E80" i="30"/>
  <c r="F80" i="30"/>
  <c r="G80" i="30"/>
  <c r="H80" i="30"/>
  <c r="I80" i="30"/>
  <c r="J80" i="30"/>
  <c r="K80" i="30"/>
  <c r="L80" i="30"/>
  <c r="M80" i="30"/>
  <c r="N80" i="30"/>
  <c r="O80" i="30"/>
  <c r="P80" i="30"/>
  <c r="Q80" i="30"/>
  <c r="R80" i="30"/>
  <c r="S80" i="30"/>
  <c r="T80" i="30"/>
  <c r="U80" i="30"/>
  <c r="V80" i="30"/>
  <c r="W80" i="30"/>
  <c r="X80" i="30"/>
  <c r="Y80" i="30"/>
  <c r="Z80" i="30"/>
  <c r="AA80" i="30"/>
  <c r="B94" i="30"/>
  <c r="C78" i="30"/>
  <c r="D78" i="30"/>
  <c r="E78" i="30"/>
  <c r="F78" i="30"/>
  <c r="G78" i="30"/>
  <c r="H78" i="30"/>
  <c r="I78" i="30"/>
  <c r="J78" i="30"/>
  <c r="K78" i="30"/>
  <c r="L78" i="30"/>
  <c r="M78" i="30"/>
  <c r="N78" i="30"/>
  <c r="O78" i="30"/>
  <c r="P78" i="30"/>
  <c r="Q78" i="30"/>
  <c r="R78" i="30"/>
  <c r="S78" i="30"/>
  <c r="T78" i="30"/>
  <c r="U78" i="30"/>
  <c r="V78" i="30"/>
  <c r="W78" i="30"/>
  <c r="X78" i="30"/>
  <c r="Y78" i="30"/>
  <c r="Z78" i="30"/>
  <c r="AA78" i="30"/>
  <c r="B91" i="30"/>
  <c r="B92" i="30"/>
  <c r="B93" i="30"/>
  <c r="B87" i="30"/>
  <c r="AA81" i="30"/>
  <c r="Z81" i="30"/>
  <c r="Y81" i="30"/>
  <c r="X81" i="30"/>
  <c r="W81" i="30"/>
  <c r="V81" i="30"/>
  <c r="U81" i="30"/>
  <c r="T81" i="30"/>
  <c r="S81" i="30"/>
  <c r="R81" i="30"/>
  <c r="Q81" i="30"/>
  <c r="P81" i="30"/>
  <c r="O81" i="30"/>
  <c r="N81" i="30"/>
  <c r="M81" i="30"/>
  <c r="L81" i="30"/>
  <c r="K81" i="30"/>
  <c r="J81" i="30"/>
  <c r="I81" i="30"/>
  <c r="H81" i="30"/>
  <c r="G81" i="30"/>
  <c r="F81" i="30"/>
  <c r="E81" i="30"/>
  <c r="D81" i="30"/>
  <c r="C81" i="30"/>
  <c r="E67" i="30"/>
  <c r="F67" i="30"/>
  <c r="B22" i="30"/>
  <c r="B16" i="30"/>
  <c r="B8" i="30"/>
  <c r="C46" i="29"/>
  <c r="B10" i="29"/>
  <c r="C47" i="29"/>
  <c r="C48" i="29"/>
  <c r="C49" i="29"/>
  <c r="C50" i="29"/>
  <c r="B14" i="29"/>
  <c r="C51" i="29"/>
  <c r="C53" i="29"/>
  <c r="B18" i="29"/>
  <c r="C54" i="29"/>
  <c r="C55" i="29"/>
  <c r="B20" i="29"/>
  <c r="C56" i="29"/>
  <c r="C58" i="29"/>
  <c r="C59" i="29"/>
  <c r="C60" i="29"/>
  <c r="D46" i="29"/>
  <c r="D47" i="29"/>
  <c r="D48" i="29"/>
  <c r="D49" i="29"/>
  <c r="D50" i="29"/>
  <c r="D51" i="29"/>
  <c r="D53" i="29"/>
  <c r="D54" i="29"/>
  <c r="D55" i="29"/>
  <c r="D56" i="29"/>
  <c r="D58" i="29"/>
  <c r="D59" i="29"/>
  <c r="D60" i="29"/>
  <c r="E46" i="29"/>
  <c r="E47" i="29"/>
  <c r="E48" i="29"/>
  <c r="E49" i="29"/>
  <c r="E50" i="29"/>
  <c r="E51" i="29"/>
  <c r="E53" i="29"/>
  <c r="E54" i="29"/>
  <c r="E55" i="29"/>
  <c r="E56" i="29"/>
  <c r="E58" i="29"/>
  <c r="E59" i="29"/>
  <c r="E60" i="29"/>
  <c r="F46" i="29"/>
  <c r="F47" i="29"/>
  <c r="F48" i="29"/>
  <c r="F49" i="29"/>
  <c r="F50" i="29"/>
  <c r="F51" i="29"/>
  <c r="F53" i="29"/>
  <c r="F54" i="29"/>
  <c r="F55" i="29"/>
  <c r="F56" i="29"/>
  <c r="F58" i="29"/>
  <c r="F59" i="29"/>
  <c r="F60" i="29"/>
  <c r="G46" i="29"/>
  <c r="G47" i="29"/>
  <c r="G48" i="29"/>
  <c r="G49" i="29"/>
  <c r="G50" i="29"/>
  <c r="G51" i="29"/>
  <c r="G53" i="29"/>
  <c r="G54" i="29"/>
  <c r="G55" i="29"/>
  <c r="G56" i="29"/>
  <c r="G58" i="29"/>
  <c r="G59" i="29"/>
  <c r="G60" i="29"/>
  <c r="H46" i="29"/>
  <c r="H47" i="29"/>
  <c r="H48" i="29"/>
  <c r="H49" i="29"/>
  <c r="H50" i="29"/>
  <c r="H51" i="29"/>
  <c r="H53" i="29"/>
  <c r="H54" i="29"/>
  <c r="H55" i="29"/>
  <c r="H56" i="29"/>
  <c r="H58" i="29"/>
  <c r="H59" i="29"/>
  <c r="H60" i="29"/>
  <c r="I46" i="29"/>
  <c r="I47" i="29"/>
  <c r="I48" i="29"/>
  <c r="I49" i="29"/>
  <c r="I50" i="29"/>
  <c r="I51" i="29"/>
  <c r="I53" i="29"/>
  <c r="I54" i="29"/>
  <c r="I55" i="29"/>
  <c r="I56" i="29"/>
  <c r="I58" i="29"/>
  <c r="I59" i="29"/>
  <c r="I60" i="29"/>
  <c r="J46" i="29"/>
  <c r="J47" i="29"/>
  <c r="J48" i="29"/>
  <c r="J49" i="29"/>
  <c r="J50" i="29"/>
  <c r="J51" i="29"/>
  <c r="J53" i="29"/>
  <c r="J54" i="29"/>
  <c r="J55" i="29"/>
  <c r="J56" i="29"/>
  <c r="J58" i="29"/>
  <c r="J59" i="29"/>
  <c r="J60" i="29"/>
  <c r="K46" i="29"/>
  <c r="K47" i="29"/>
  <c r="K48" i="29"/>
  <c r="K49" i="29"/>
  <c r="K50" i="29"/>
  <c r="K51" i="29"/>
  <c r="K53" i="29"/>
  <c r="K54" i="29"/>
  <c r="K55" i="29"/>
  <c r="K56" i="29"/>
  <c r="K58" i="29"/>
  <c r="K59" i="29"/>
  <c r="K60" i="29"/>
  <c r="L46" i="29"/>
  <c r="L47" i="29"/>
  <c r="L48" i="29"/>
  <c r="L49" i="29"/>
  <c r="L50" i="29"/>
  <c r="L51" i="29"/>
  <c r="L53" i="29"/>
  <c r="L54" i="29"/>
  <c r="L55" i="29"/>
  <c r="L56" i="29"/>
  <c r="L58" i="29"/>
  <c r="L59" i="29"/>
  <c r="L60" i="29"/>
  <c r="M46" i="29"/>
  <c r="M47" i="29"/>
  <c r="M48" i="29"/>
  <c r="M49" i="29"/>
  <c r="M50" i="29"/>
  <c r="M51" i="29"/>
  <c r="M53" i="29"/>
  <c r="M54" i="29"/>
  <c r="M55" i="29"/>
  <c r="M56" i="29"/>
  <c r="M58" i="29"/>
  <c r="M59" i="29"/>
  <c r="M60" i="29"/>
  <c r="N46" i="29"/>
  <c r="N47" i="29"/>
  <c r="N48" i="29"/>
  <c r="N49" i="29"/>
  <c r="N50" i="29"/>
  <c r="N51" i="29"/>
  <c r="N53" i="29"/>
  <c r="N54" i="29"/>
  <c r="N55" i="29"/>
  <c r="N56" i="29"/>
  <c r="N58" i="29"/>
  <c r="N59" i="29"/>
  <c r="N60" i="29"/>
  <c r="O46" i="29"/>
  <c r="O47" i="29"/>
  <c r="O48" i="29"/>
  <c r="O49" i="29"/>
  <c r="O50" i="29"/>
  <c r="O51" i="29"/>
  <c r="O53" i="29"/>
  <c r="O54" i="29"/>
  <c r="O55" i="29"/>
  <c r="O56" i="29"/>
  <c r="O58" i="29"/>
  <c r="O59" i="29"/>
  <c r="O60" i="29"/>
  <c r="P46" i="29"/>
  <c r="P47" i="29"/>
  <c r="P48" i="29"/>
  <c r="P49" i="29"/>
  <c r="P50" i="29"/>
  <c r="P51" i="29"/>
  <c r="P53" i="29"/>
  <c r="P54" i="29"/>
  <c r="P55" i="29"/>
  <c r="P56" i="29"/>
  <c r="P58" i="29"/>
  <c r="P59" i="29"/>
  <c r="P60" i="29"/>
  <c r="Q46" i="29"/>
  <c r="Q47" i="29"/>
  <c r="Q48" i="29"/>
  <c r="Q49" i="29"/>
  <c r="Q50" i="29"/>
  <c r="Q51" i="29"/>
  <c r="Q53" i="29"/>
  <c r="Q54" i="29"/>
  <c r="Q55" i="29"/>
  <c r="Q56" i="29"/>
  <c r="Q58" i="29"/>
  <c r="Q59" i="29"/>
  <c r="Q60" i="29"/>
  <c r="R46" i="29"/>
  <c r="R47" i="29"/>
  <c r="R48" i="29"/>
  <c r="R49" i="29"/>
  <c r="R50" i="29"/>
  <c r="R51" i="29"/>
  <c r="R53" i="29"/>
  <c r="R54" i="29"/>
  <c r="R55" i="29"/>
  <c r="R56" i="29"/>
  <c r="R58" i="29"/>
  <c r="R59" i="29"/>
  <c r="R60" i="29"/>
  <c r="S46" i="29"/>
  <c r="S47" i="29"/>
  <c r="S48" i="29"/>
  <c r="S49" i="29"/>
  <c r="S50" i="29"/>
  <c r="S51" i="29"/>
  <c r="S53" i="29"/>
  <c r="S54" i="29"/>
  <c r="S55" i="29"/>
  <c r="S56" i="29"/>
  <c r="S58" i="29"/>
  <c r="S59" i="29"/>
  <c r="S60" i="29"/>
  <c r="T46" i="29"/>
  <c r="T47" i="29"/>
  <c r="T48" i="29"/>
  <c r="T49" i="29"/>
  <c r="T50" i="29"/>
  <c r="T51" i="29"/>
  <c r="T53" i="29"/>
  <c r="T54" i="29"/>
  <c r="T55" i="29"/>
  <c r="T56" i="29"/>
  <c r="T58" i="29"/>
  <c r="T59" i="29"/>
  <c r="T60" i="29"/>
  <c r="U46" i="29"/>
  <c r="U47" i="29"/>
  <c r="U48" i="29"/>
  <c r="U49" i="29"/>
  <c r="U50" i="29"/>
  <c r="U51" i="29"/>
  <c r="U53" i="29"/>
  <c r="U54" i="29"/>
  <c r="U55" i="29"/>
  <c r="U56" i="29"/>
  <c r="U58" i="29"/>
  <c r="U59" i="29"/>
  <c r="U60" i="29"/>
  <c r="V46" i="29"/>
  <c r="V47" i="29"/>
  <c r="V48" i="29"/>
  <c r="V49" i="29"/>
  <c r="V50" i="29"/>
  <c r="V51" i="29"/>
  <c r="V53" i="29"/>
  <c r="V54" i="29"/>
  <c r="V55" i="29"/>
  <c r="V56" i="29"/>
  <c r="V58" i="29"/>
  <c r="V59" i="29"/>
  <c r="V60" i="29"/>
  <c r="W46" i="29"/>
  <c r="W47" i="29"/>
  <c r="W48" i="29"/>
  <c r="W49" i="29"/>
  <c r="W50" i="29"/>
  <c r="W51" i="29"/>
  <c r="W53" i="29"/>
  <c r="W54" i="29"/>
  <c r="W55" i="29"/>
  <c r="W56" i="29"/>
  <c r="W58" i="29"/>
  <c r="W59" i="29"/>
  <c r="W60" i="29"/>
  <c r="X46" i="29"/>
  <c r="X47" i="29"/>
  <c r="X48" i="29"/>
  <c r="X49" i="29"/>
  <c r="X50" i="29"/>
  <c r="X51" i="29"/>
  <c r="X53" i="29"/>
  <c r="X54" i="29"/>
  <c r="X55" i="29"/>
  <c r="X56" i="29"/>
  <c r="X58" i="29"/>
  <c r="X59" i="29"/>
  <c r="X60" i="29"/>
  <c r="Y46" i="29"/>
  <c r="Y47" i="29"/>
  <c r="Y48" i="29"/>
  <c r="Y49" i="29"/>
  <c r="Y50" i="29"/>
  <c r="Y51" i="29"/>
  <c r="Y53" i="29"/>
  <c r="Y54" i="29"/>
  <c r="Y55" i="29"/>
  <c r="Y56" i="29"/>
  <c r="Y58" i="29"/>
  <c r="Y59" i="29"/>
  <c r="Y60" i="29"/>
  <c r="Z46" i="29"/>
  <c r="Z47" i="29"/>
  <c r="Z48" i="29"/>
  <c r="Z49" i="29"/>
  <c r="Z50" i="29"/>
  <c r="Z51" i="29"/>
  <c r="Z53" i="29"/>
  <c r="Z54" i="29"/>
  <c r="Z55" i="29"/>
  <c r="Z56" i="29"/>
  <c r="Z58" i="29"/>
  <c r="Z59" i="29"/>
  <c r="Z60" i="29"/>
  <c r="AA46" i="29"/>
  <c r="AA47" i="29"/>
  <c r="AA48" i="29"/>
  <c r="AA49" i="29"/>
  <c r="AA50" i="29"/>
  <c r="AA51" i="29"/>
  <c r="AA53" i="29"/>
  <c r="AA54" i="29"/>
  <c r="AA55" i="29"/>
  <c r="AA56" i="29"/>
  <c r="AA58" i="29"/>
  <c r="AA59" i="29"/>
  <c r="AA60" i="29"/>
  <c r="B46" i="29"/>
  <c r="B47" i="29"/>
  <c r="B48" i="29"/>
  <c r="B49" i="29"/>
  <c r="B50" i="29"/>
  <c r="B51" i="29"/>
  <c r="B53" i="29"/>
  <c r="B54" i="29"/>
  <c r="B55" i="29"/>
  <c r="B56" i="29"/>
  <c r="B58" i="29"/>
  <c r="B59" i="29"/>
  <c r="B60" i="29"/>
  <c r="C46" i="24"/>
  <c r="C47" i="24"/>
  <c r="C48" i="24"/>
  <c r="C49" i="24"/>
  <c r="C50" i="24"/>
  <c r="C51" i="24"/>
  <c r="C53" i="24"/>
  <c r="C54" i="24"/>
  <c r="C55" i="24"/>
  <c r="C56" i="24"/>
  <c r="C58" i="24"/>
  <c r="C59" i="24"/>
  <c r="C60" i="24"/>
  <c r="D46" i="24"/>
  <c r="D47" i="24"/>
  <c r="D48" i="24"/>
  <c r="D49" i="24"/>
  <c r="D50" i="24"/>
  <c r="D51" i="24"/>
  <c r="D53" i="24"/>
  <c r="D54" i="24"/>
  <c r="D55" i="24"/>
  <c r="D56" i="24"/>
  <c r="D58" i="24"/>
  <c r="D59" i="24"/>
  <c r="D60" i="24"/>
  <c r="E46" i="24"/>
  <c r="E47" i="24"/>
  <c r="E48" i="24"/>
  <c r="E49" i="24"/>
  <c r="E50" i="24"/>
  <c r="E51" i="24"/>
  <c r="E53" i="24"/>
  <c r="E54" i="24"/>
  <c r="E55" i="24"/>
  <c r="E56" i="24"/>
  <c r="E58" i="24"/>
  <c r="E59" i="24"/>
  <c r="E60" i="24"/>
  <c r="F46" i="24"/>
  <c r="F47" i="24"/>
  <c r="F48" i="24"/>
  <c r="F49" i="24"/>
  <c r="F50" i="24"/>
  <c r="F51" i="24"/>
  <c r="F53" i="24"/>
  <c r="F54" i="24"/>
  <c r="F55" i="24"/>
  <c r="F56" i="24"/>
  <c r="F58" i="24"/>
  <c r="F59" i="24"/>
  <c r="F60" i="24"/>
  <c r="G46" i="24"/>
  <c r="G47" i="24"/>
  <c r="G48" i="24"/>
  <c r="G49" i="24"/>
  <c r="G50" i="24"/>
  <c r="G51" i="24"/>
  <c r="G53" i="24"/>
  <c r="G54" i="24"/>
  <c r="G55" i="24"/>
  <c r="G56" i="24"/>
  <c r="G58" i="24"/>
  <c r="G59" i="24"/>
  <c r="G60" i="24"/>
  <c r="H46" i="24"/>
  <c r="H47" i="24"/>
  <c r="H48" i="24"/>
  <c r="H49" i="24"/>
  <c r="H50" i="24"/>
  <c r="H51" i="24"/>
  <c r="H53" i="24"/>
  <c r="H54" i="24"/>
  <c r="H55" i="24"/>
  <c r="H56" i="24"/>
  <c r="H58" i="24"/>
  <c r="H59" i="24"/>
  <c r="H60" i="24"/>
  <c r="I46" i="24"/>
  <c r="I47" i="24"/>
  <c r="I48" i="24"/>
  <c r="I49" i="24"/>
  <c r="I50" i="24"/>
  <c r="I51" i="24"/>
  <c r="I53" i="24"/>
  <c r="I54" i="24"/>
  <c r="I55" i="24"/>
  <c r="I56" i="24"/>
  <c r="I58" i="24"/>
  <c r="I59" i="24"/>
  <c r="I60" i="24"/>
  <c r="J46" i="24"/>
  <c r="J47" i="24"/>
  <c r="J48" i="24"/>
  <c r="J49" i="24"/>
  <c r="J50" i="24"/>
  <c r="J51" i="24"/>
  <c r="J53" i="24"/>
  <c r="J54" i="24"/>
  <c r="J55" i="24"/>
  <c r="J56" i="24"/>
  <c r="J58" i="24"/>
  <c r="J59" i="24"/>
  <c r="J60" i="24"/>
  <c r="K46" i="24"/>
  <c r="K47" i="24"/>
  <c r="K48" i="24"/>
  <c r="K49" i="24"/>
  <c r="K50" i="24"/>
  <c r="K51" i="24"/>
  <c r="K53" i="24"/>
  <c r="K54" i="24"/>
  <c r="K55" i="24"/>
  <c r="K56" i="24"/>
  <c r="K58" i="24"/>
  <c r="K59" i="24"/>
  <c r="K60" i="24"/>
  <c r="L46" i="24"/>
  <c r="L47" i="24"/>
  <c r="L48" i="24"/>
  <c r="L49" i="24"/>
  <c r="L50" i="24"/>
  <c r="L51" i="24"/>
  <c r="L53" i="24"/>
  <c r="L54" i="24"/>
  <c r="L55" i="24"/>
  <c r="L56" i="24"/>
  <c r="L58" i="24"/>
  <c r="L59" i="24"/>
  <c r="L60" i="24"/>
  <c r="M46" i="24"/>
  <c r="M47" i="24"/>
  <c r="M48" i="24"/>
  <c r="M49" i="24"/>
  <c r="M50" i="24"/>
  <c r="M51" i="24"/>
  <c r="M53" i="24"/>
  <c r="M54" i="24"/>
  <c r="M55" i="24"/>
  <c r="M56" i="24"/>
  <c r="M58" i="24"/>
  <c r="M59" i="24"/>
  <c r="M60" i="24"/>
  <c r="N46" i="24"/>
  <c r="N47" i="24"/>
  <c r="N48" i="24"/>
  <c r="N49" i="24"/>
  <c r="N50" i="24"/>
  <c r="N51" i="24"/>
  <c r="N53" i="24"/>
  <c r="N54" i="24"/>
  <c r="N55" i="24"/>
  <c r="N56" i="24"/>
  <c r="N58" i="24"/>
  <c r="N59" i="24"/>
  <c r="N60" i="24"/>
  <c r="O46" i="24"/>
  <c r="O47" i="24"/>
  <c r="O48" i="24"/>
  <c r="O49" i="24"/>
  <c r="O50" i="24"/>
  <c r="O51" i="24"/>
  <c r="O53" i="24"/>
  <c r="O54" i="24"/>
  <c r="O55" i="24"/>
  <c r="O56" i="24"/>
  <c r="O58" i="24"/>
  <c r="O59" i="24"/>
  <c r="O60" i="24"/>
  <c r="P46" i="24"/>
  <c r="P47" i="24"/>
  <c r="P48" i="24"/>
  <c r="P49" i="24"/>
  <c r="P50" i="24"/>
  <c r="P51" i="24"/>
  <c r="P53" i="24"/>
  <c r="P54" i="24"/>
  <c r="P55" i="24"/>
  <c r="P56" i="24"/>
  <c r="P58" i="24"/>
  <c r="P59" i="24"/>
  <c r="P60" i="24"/>
  <c r="Q46" i="24"/>
  <c r="Q47" i="24"/>
  <c r="Q48" i="24"/>
  <c r="Q49" i="24"/>
  <c r="Q50" i="24"/>
  <c r="Q51" i="24"/>
  <c r="Q53" i="24"/>
  <c r="Q54" i="24"/>
  <c r="Q55" i="24"/>
  <c r="Q56" i="24"/>
  <c r="Q58" i="24"/>
  <c r="Q59" i="24"/>
  <c r="Q60" i="24"/>
  <c r="R46" i="24"/>
  <c r="R47" i="24"/>
  <c r="R48" i="24"/>
  <c r="R49" i="24"/>
  <c r="R50" i="24"/>
  <c r="R51" i="24"/>
  <c r="R53" i="24"/>
  <c r="R54" i="24"/>
  <c r="R55" i="24"/>
  <c r="R56" i="24"/>
  <c r="R58" i="24"/>
  <c r="R59" i="24"/>
  <c r="R60" i="24"/>
  <c r="S46" i="24"/>
  <c r="S47" i="24"/>
  <c r="S48" i="24"/>
  <c r="S49" i="24"/>
  <c r="S50" i="24"/>
  <c r="S51" i="24"/>
  <c r="S53" i="24"/>
  <c r="S54" i="24"/>
  <c r="S55" i="24"/>
  <c r="S56" i="24"/>
  <c r="S58" i="24"/>
  <c r="S59" i="24"/>
  <c r="S60" i="24"/>
  <c r="T46" i="24"/>
  <c r="T47" i="24"/>
  <c r="T48" i="24"/>
  <c r="T49" i="24"/>
  <c r="T50" i="24"/>
  <c r="T51" i="24"/>
  <c r="T53" i="24"/>
  <c r="T54" i="24"/>
  <c r="T55" i="24"/>
  <c r="T56" i="24"/>
  <c r="T58" i="24"/>
  <c r="T59" i="24"/>
  <c r="T60" i="24"/>
  <c r="U46" i="24"/>
  <c r="U47" i="24"/>
  <c r="U48" i="24"/>
  <c r="U49" i="24"/>
  <c r="U50" i="24"/>
  <c r="U51" i="24"/>
  <c r="U53" i="24"/>
  <c r="U54" i="24"/>
  <c r="U55" i="24"/>
  <c r="U56" i="24"/>
  <c r="U58" i="24"/>
  <c r="U59" i="24"/>
  <c r="U60" i="24"/>
  <c r="V46" i="24"/>
  <c r="V47" i="24"/>
  <c r="V48" i="24"/>
  <c r="V49" i="24"/>
  <c r="V50" i="24"/>
  <c r="V51" i="24"/>
  <c r="V53" i="24"/>
  <c r="V54" i="24"/>
  <c r="V55" i="24"/>
  <c r="V56" i="24"/>
  <c r="V58" i="24"/>
  <c r="V59" i="24"/>
  <c r="V60" i="24"/>
  <c r="W46" i="24"/>
  <c r="W47" i="24"/>
  <c r="W48" i="24"/>
  <c r="W49" i="24"/>
  <c r="W50" i="24"/>
  <c r="W51" i="24"/>
  <c r="W53" i="24"/>
  <c r="W54" i="24"/>
  <c r="W55" i="24"/>
  <c r="W56" i="24"/>
  <c r="W58" i="24"/>
  <c r="W59" i="24"/>
  <c r="W60" i="24"/>
  <c r="X46" i="24"/>
  <c r="X47" i="24"/>
  <c r="X48" i="24"/>
  <c r="X49" i="24"/>
  <c r="X50" i="24"/>
  <c r="X51" i="24"/>
  <c r="X53" i="24"/>
  <c r="X54" i="24"/>
  <c r="X55" i="24"/>
  <c r="X56" i="24"/>
  <c r="X58" i="24"/>
  <c r="X59" i="24"/>
  <c r="X60" i="24"/>
  <c r="Y46" i="24"/>
  <c r="Y47" i="24"/>
  <c r="Y48" i="24"/>
  <c r="Y49" i="24"/>
  <c r="Y50" i="24"/>
  <c r="Y51" i="24"/>
  <c r="Y53" i="24"/>
  <c r="Y54" i="24"/>
  <c r="Y55" i="24"/>
  <c r="Y56" i="24"/>
  <c r="Y58" i="24"/>
  <c r="Y59" i="24"/>
  <c r="Y60" i="24"/>
  <c r="Z46" i="24"/>
  <c r="Z47" i="24"/>
  <c r="Z48" i="24"/>
  <c r="Z49" i="24"/>
  <c r="Z50" i="24"/>
  <c r="Z51" i="24"/>
  <c r="Z53" i="24"/>
  <c r="Z54" i="24"/>
  <c r="Z55" i="24"/>
  <c r="Z56" i="24"/>
  <c r="Z58" i="24"/>
  <c r="Z59" i="24"/>
  <c r="Z60" i="24"/>
  <c r="AA46" i="24"/>
  <c r="AA47" i="24"/>
  <c r="AA48" i="24"/>
  <c r="AA49" i="24"/>
  <c r="AA50" i="24"/>
  <c r="AA51" i="24"/>
  <c r="AA53" i="24"/>
  <c r="AA54" i="24"/>
  <c r="AA55" i="24"/>
  <c r="AA56" i="24"/>
  <c r="AA58" i="24"/>
  <c r="AA59" i="24"/>
  <c r="AA60" i="24"/>
  <c r="B76" i="24"/>
  <c r="B77" i="24"/>
  <c r="C41" i="26"/>
  <c r="C48" i="26"/>
  <c r="D41" i="26"/>
  <c r="D48" i="26"/>
  <c r="E41" i="26"/>
  <c r="E48" i="26"/>
  <c r="F41" i="26"/>
  <c r="F48" i="26"/>
  <c r="G41" i="26"/>
  <c r="G48" i="26"/>
  <c r="H41" i="26"/>
  <c r="H48" i="26"/>
  <c r="I41" i="26"/>
  <c r="I48" i="26"/>
  <c r="J41" i="26"/>
  <c r="J48" i="26"/>
  <c r="K41" i="26"/>
  <c r="K48" i="26"/>
  <c r="L41" i="26"/>
  <c r="L48" i="26"/>
  <c r="M41" i="26"/>
  <c r="M48" i="26"/>
  <c r="N48" i="26"/>
  <c r="O41" i="26"/>
  <c r="O48" i="26"/>
  <c r="P41" i="26"/>
  <c r="P48" i="26"/>
  <c r="Q48" i="26"/>
  <c r="R41" i="26"/>
  <c r="R48" i="26"/>
  <c r="S41" i="26"/>
  <c r="S48" i="26"/>
  <c r="T41" i="26"/>
  <c r="T48" i="26"/>
  <c r="U41" i="26"/>
  <c r="U48" i="26"/>
  <c r="V41" i="26"/>
  <c r="V48" i="26"/>
  <c r="W41" i="26"/>
  <c r="W48" i="26"/>
  <c r="X48" i="26"/>
  <c r="Y41" i="26"/>
  <c r="Y48" i="26"/>
  <c r="Z41" i="26"/>
  <c r="Z48" i="26"/>
  <c r="AA41" i="26"/>
  <c r="AA48" i="26"/>
  <c r="B41" i="26"/>
  <c r="B48" i="26"/>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B49" i="14"/>
  <c r="B49" i="26"/>
  <c r="C49" i="26"/>
  <c r="D49" i="26"/>
  <c r="E49" i="26"/>
  <c r="F49" i="26"/>
  <c r="G49" i="26"/>
  <c r="H49" i="26"/>
  <c r="I49" i="26"/>
  <c r="J49" i="26"/>
  <c r="K49" i="26"/>
  <c r="L49" i="26"/>
  <c r="M49" i="26"/>
  <c r="N49" i="26"/>
  <c r="O49" i="26"/>
  <c r="P49" i="26"/>
  <c r="Q49" i="26"/>
  <c r="R49" i="26"/>
  <c r="S49" i="26"/>
  <c r="T49" i="26"/>
  <c r="U49" i="26"/>
  <c r="V49" i="26"/>
  <c r="W49" i="26"/>
  <c r="X49" i="26"/>
  <c r="Y49" i="26"/>
  <c r="Z49" i="26"/>
  <c r="AA49" i="26"/>
  <c r="B51" i="26"/>
  <c r="C51" i="26"/>
  <c r="D51" i="26"/>
  <c r="E51" i="26"/>
  <c r="F51" i="26"/>
  <c r="G51" i="26"/>
  <c r="H51" i="26"/>
  <c r="I51" i="26"/>
  <c r="J51" i="26"/>
  <c r="K51" i="26"/>
  <c r="L51" i="26"/>
  <c r="M51" i="26"/>
  <c r="N51" i="26"/>
  <c r="O51" i="26"/>
  <c r="P51" i="26"/>
  <c r="Q51" i="26"/>
  <c r="R51" i="26"/>
  <c r="S51" i="26"/>
  <c r="T51" i="26"/>
  <c r="U51" i="26"/>
  <c r="V51" i="26"/>
  <c r="W51" i="26"/>
  <c r="X51" i="26"/>
  <c r="Y51" i="26"/>
  <c r="Z51" i="26"/>
  <c r="AA51" i="26"/>
  <c r="B52" i="26"/>
  <c r="C52" i="26"/>
  <c r="D52" i="26"/>
  <c r="E52" i="26"/>
  <c r="F52" i="26"/>
  <c r="G52" i="26"/>
  <c r="H52" i="26"/>
  <c r="I52" i="26"/>
  <c r="J52" i="26"/>
  <c r="K52" i="26"/>
  <c r="L52" i="26"/>
  <c r="M52" i="26"/>
  <c r="N52" i="26"/>
  <c r="O52" i="26"/>
  <c r="P52" i="26"/>
  <c r="Q52" i="26"/>
  <c r="R52" i="26"/>
  <c r="S52" i="26"/>
  <c r="T52" i="26"/>
  <c r="U52" i="26"/>
  <c r="V52" i="26"/>
  <c r="W52" i="26"/>
  <c r="X52" i="26"/>
  <c r="Y52" i="26"/>
  <c r="Z52" i="26"/>
  <c r="AA52" i="26"/>
  <c r="E65" i="29"/>
  <c r="C74" i="29"/>
  <c r="C76" i="29"/>
  <c r="C79" i="29"/>
  <c r="D74" i="29"/>
  <c r="D76" i="29"/>
  <c r="D79" i="29"/>
  <c r="E74" i="29"/>
  <c r="E76" i="29"/>
  <c r="E79" i="29"/>
  <c r="F74" i="29"/>
  <c r="F76" i="29"/>
  <c r="F79" i="29"/>
  <c r="G74" i="29"/>
  <c r="G76" i="29"/>
  <c r="G79" i="29"/>
  <c r="H74" i="29"/>
  <c r="H76" i="29"/>
  <c r="H79" i="29"/>
  <c r="I74" i="29"/>
  <c r="I76" i="29"/>
  <c r="I79" i="29"/>
  <c r="J74" i="29"/>
  <c r="J76" i="29"/>
  <c r="J79" i="29"/>
  <c r="K74" i="29"/>
  <c r="K76" i="29"/>
  <c r="K79" i="29"/>
  <c r="L74" i="29"/>
  <c r="L76" i="29"/>
  <c r="L79" i="29"/>
  <c r="M74" i="29"/>
  <c r="M76" i="29"/>
  <c r="M79" i="29"/>
  <c r="N74" i="29"/>
  <c r="N76" i="29"/>
  <c r="N79" i="29"/>
  <c r="O74" i="29"/>
  <c r="O76" i="29"/>
  <c r="O79" i="29"/>
  <c r="P74" i="29"/>
  <c r="P76" i="29"/>
  <c r="P79" i="29"/>
  <c r="Q74" i="29"/>
  <c r="Q76" i="29"/>
  <c r="Q79" i="29"/>
  <c r="R74" i="29"/>
  <c r="R76" i="29"/>
  <c r="R79" i="29"/>
  <c r="S74" i="29"/>
  <c r="S76" i="29"/>
  <c r="S79" i="29"/>
  <c r="T74" i="29"/>
  <c r="T76" i="29"/>
  <c r="T79" i="29"/>
  <c r="U74" i="29"/>
  <c r="U76" i="29"/>
  <c r="U79" i="29"/>
  <c r="V74" i="29"/>
  <c r="V76" i="29"/>
  <c r="V79" i="29"/>
  <c r="W74" i="29"/>
  <c r="W76" i="29"/>
  <c r="W79" i="29"/>
  <c r="X74" i="29"/>
  <c r="X76" i="29"/>
  <c r="X79" i="29"/>
  <c r="Y74" i="29"/>
  <c r="Y76" i="29"/>
  <c r="Y79" i="29"/>
  <c r="Z74" i="29"/>
  <c r="Z76" i="29"/>
  <c r="Z79" i="29"/>
  <c r="AA74" i="29"/>
  <c r="AA76" i="29"/>
  <c r="AA79" i="29"/>
  <c r="B76" i="29"/>
  <c r="B79" i="29"/>
  <c r="B79" i="24"/>
  <c r="C74" i="24"/>
  <c r="C76" i="24"/>
  <c r="C79" i="24"/>
  <c r="D74" i="24"/>
  <c r="D76" i="24"/>
  <c r="D79" i="24"/>
  <c r="E74" i="24"/>
  <c r="E76" i="24"/>
  <c r="E79" i="24"/>
  <c r="F74" i="24"/>
  <c r="F76" i="24"/>
  <c r="F79" i="24"/>
  <c r="G74" i="24"/>
  <c r="G76" i="24"/>
  <c r="G79" i="24"/>
  <c r="H74" i="24"/>
  <c r="H76" i="24"/>
  <c r="H79" i="24"/>
  <c r="I74" i="24"/>
  <c r="I76" i="24"/>
  <c r="I79" i="24"/>
  <c r="J74" i="24"/>
  <c r="J76" i="24"/>
  <c r="J79" i="24"/>
  <c r="K74" i="24"/>
  <c r="K76" i="24"/>
  <c r="K79" i="24"/>
  <c r="L74" i="24"/>
  <c r="L76" i="24"/>
  <c r="L79" i="24"/>
  <c r="M74" i="24"/>
  <c r="M76" i="24"/>
  <c r="M79" i="24"/>
  <c r="N74" i="24"/>
  <c r="N76" i="24"/>
  <c r="N79" i="24"/>
  <c r="O74" i="24"/>
  <c r="O76" i="24"/>
  <c r="O79" i="24"/>
  <c r="P74" i="24"/>
  <c r="P76" i="24"/>
  <c r="P79" i="24"/>
  <c r="Q74" i="24"/>
  <c r="Q76" i="24"/>
  <c r="Q79" i="24"/>
  <c r="R74" i="24"/>
  <c r="R76" i="24"/>
  <c r="R79" i="24"/>
  <c r="S74" i="24"/>
  <c r="S76" i="24"/>
  <c r="S79" i="24"/>
  <c r="T74" i="24"/>
  <c r="T76" i="24"/>
  <c r="T79" i="24"/>
  <c r="U74" i="24"/>
  <c r="U76" i="24"/>
  <c r="U79" i="24"/>
  <c r="V74" i="24"/>
  <c r="V76" i="24"/>
  <c r="V79" i="24"/>
  <c r="W74" i="24"/>
  <c r="W76" i="24"/>
  <c r="W79" i="24"/>
  <c r="X74" i="24"/>
  <c r="X76" i="24"/>
  <c r="X79" i="24"/>
  <c r="Y74" i="24"/>
  <c r="Y76" i="24"/>
  <c r="Y79" i="24"/>
  <c r="Z74" i="24"/>
  <c r="Z76" i="24"/>
  <c r="Z79" i="24"/>
  <c r="AA74" i="24"/>
  <c r="AA76" i="24"/>
  <c r="AA79" i="24"/>
  <c r="O51" i="14"/>
  <c r="P51" i="14"/>
  <c r="Q51" i="14"/>
  <c r="R51" i="14"/>
  <c r="S51" i="14"/>
  <c r="T51" i="14"/>
  <c r="U51" i="14"/>
  <c r="V51" i="14"/>
  <c r="W51" i="14"/>
  <c r="X51" i="14"/>
  <c r="Y51" i="14"/>
  <c r="Z51" i="14"/>
  <c r="C51" i="14"/>
  <c r="D51" i="14"/>
  <c r="E51" i="14"/>
  <c r="F51" i="14"/>
  <c r="G51" i="14"/>
  <c r="H51" i="14"/>
  <c r="I51" i="14"/>
  <c r="J51" i="14"/>
  <c r="K51" i="14"/>
  <c r="L51" i="14"/>
  <c r="M51" i="14"/>
  <c r="N51" i="14"/>
  <c r="B51" i="14"/>
  <c r="AA51" i="14"/>
  <c r="G59" i="14"/>
  <c r="F59" i="14"/>
  <c r="B56" i="14"/>
  <c r="B93"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B90" i="29"/>
  <c r="B91" i="29"/>
  <c r="B92" i="29"/>
  <c r="B86" i="29"/>
  <c r="B84" i="29"/>
  <c r="B85" i="29"/>
  <c r="B83"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B80" i="29"/>
  <c r="B22" i="29"/>
  <c r="B16" i="29"/>
  <c r="B8" i="29"/>
  <c r="B22" i="2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B72" i="14"/>
  <c r="C68" i="14"/>
  <c r="C66" i="14"/>
  <c r="C67" i="14"/>
  <c r="B74" i="14"/>
  <c r="B77" i="14"/>
  <c r="B78" i="14"/>
  <c r="B13" i="14"/>
  <c r="B81" i="14"/>
  <c r="G60" i="14"/>
  <c r="I61" i="26"/>
  <c r="I60" i="26"/>
  <c r="I59" i="26"/>
  <c r="B55" i="14"/>
  <c r="B17" i="26"/>
  <c r="B13" i="26"/>
  <c r="H59" i="26"/>
  <c r="B71" i="26"/>
  <c r="B73" i="26"/>
  <c r="B81" i="26"/>
  <c r="B80" i="26"/>
  <c r="B79" i="26"/>
  <c r="AA61" i="24"/>
  <c r="E61" i="24"/>
  <c r="Z61" i="24"/>
  <c r="T61" i="24"/>
  <c r="C61" i="24"/>
  <c r="W61" i="24"/>
  <c r="F61" i="24"/>
  <c r="M61" i="24"/>
  <c r="S61" i="24"/>
  <c r="Q61" i="24"/>
  <c r="G61" i="24"/>
  <c r="B61" i="24"/>
  <c r="D61" i="24"/>
  <c r="B83" i="24"/>
  <c r="K61" i="24"/>
  <c r="L61" i="24"/>
  <c r="X61" i="24"/>
  <c r="P61" i="24"/>
  <c r="O61" i="24"/>
  <c r="H61" i="24"/>
  <c r="R61" i="24"/>
  <c r="Y61" i="24"/>
  <c r="I61" i="24"/>
  <c r="N61" i="24"/>
  <c r="U61" i="24"/>
  <c r="J61" i="24"/>
  <c r="V61" i="24"/>
  <c r="B84" i="24"/>
  <c r="E77" i="24"/>
  <c r="G77" i="24"/>
  <c r="C77" i="24"/>
  <c r="F77" i="24"/>
  <c r="D77" i="24"/>
  <c r="L77" i="24"/>
  <c r="D80" i="24"/>
  <c r="G80" i="24"/>
  <c r="V77" i="24"/>
  <c r="P77" i="24"/>
  <c r="AA77" i="24"/>
  <c r="Z77" i="24"/>
  <c r="T77" i="24"/>
  <c r="N77" i="24"/>
  <c r="H77" i="24"/>
  <c r="U77" i="24"/>
  <c r="F80" i="24"/>
  <c r="O77" i="24"/>
  <c r="I77" i="24"/>
  <c r="E80" i="24"/>
  <c r="R77" i="24"/>
  <c r="B85" i="24"/>
  <c r="C80" i="24"/>
  <c r="S77" i="24"/>
  <c r="M77" i="24"/>
  <c r="J77" i="24"/>
  <c r="W77" i="24"/>
  <c r="Q77" i="24"/>
  <c r="Y77" i="24"/>
  <c r="K77" i="24"/>
  <c r="X77" i="24"/>
  <c r="B80" i="24"/>
  <c r="B93" i="24"/>
  <c r="B90" i="24"/>
  <c r="AA80" i="24"/>
  <c r="S80" i="24"/>
  <c r="I80" i="24"/>
  <c r="H80" i="24"/>
  <c r="Q80" i="24"/>
  <c r="J80" i="24"/>
  <c r="O80" i="24"/>
  <c r="U80" i="24"/>
  <c r="N80" i="24"/>
  <c r="Z80" i="24"/>
  <c r="P80" i="24"/>
  <c r="L80" i="24"/>
  <c r="R80" i="24"/>
  <c r="T80" i="24"/>
  <c r="V80" i="24"/>
  <c r="K80" i="24"/>
  <c r="B86" i="24"/>
  <c r="X80" i="24"/>
  <c r="Y80" i="24"/>
  <c r="W80" i="24"/>
  <c r="M80" i="24"/>
  <c r="B91" i="24"/>
  <c r="B92" i="24"/>
  <c r="B73" i="14"/>
  <c r="B71" i="14"/>
  <c r="C52" i="14"/>
  <c r="P52" i="14"/>
  <c r="T52" i="14"/>
  <c r="L52" i="14"/>
  <c r="F52" i="14"/>
  <c r="D52" i="14"/>
  <c r="B52" i="14"/>
  <c r="Y52" i="14"/>
  <c r="N52" i="14"/>
  <c r="H52" i="14"/>
  <c r="V52" i="14"/>
  <c r="G52" i="14"/>
  <c r="U52" i="14"/>
  <c r="J52" i="14"/>
  <c r="R52" i="14"/>
  <c r="K52" i="14"/>
  <c r="Z52" i="14"/>
  <c r="X52" i="14"/>
  <c r="W52" i="14"/>
  <c r="M52" i="14"/>
  <c r="AA52" i="14"/>
  <c r="E52" i="14"/>
  <c r="I52" i="14"/>
  <c r="Q52" i="14"/>
  <c r="S52" i="14"/>
  <c r="O52" i="14"/>
  <c r="B80" i="14"/>
  <c r="B79" i="14"/>
</calcChain>
</file>

<file path=xl/sharedStrings.xml><?xml version="1.0" encoding="utf-8"?>
<sst xmlns="http://schemas.openxmlformats.org/spreadsheetml/2006/main" count="1064" uniqueCount="524">
  <si>
    <t>Species</t>
  </si>
  <si>
    <t>Rotation Age (years)</t>
  </si>
  <si>
    <t>Real Discount Rate</t>
  </si>
  <si>
    <t xml:space="preserve">   High</t>
  </si>
  <si>
    <t xml:space="preserve">   Average</t>
  </si>
  <si>
    <t>Other</t>
  </si>
  <si>
    <t>Site preparation</t>
  </si>
  <si>
    <t>Planting</t>
  </si>
  <si>
    <t>Fertilizer</t>
  </si>
  <si>
    <t>Periodic Stand Treatments</t>
  </si>
  <si>
    <t>Fertilizer - Mid-rotation</t>
  </si>
  <si>
    <t>Management</t>
  </si>
  <si>
    <t>Year</t>
  </si>
  <si>
    <t>Site Preparation</t>
  </si>
  <si>
    <t>Mid-Rotation Fertilizer</t>
  </si>
  <si>
    <t>Volume Thinned (m^3/ha; Enter Manually)</t>
  </si>
  <si>
    <t>Volume Clearcut (m^3/ha; Enter Manually)</t>
  </si>
  <si>
    <t>Pulpwood</t>
  </si>
  <si>
    <t>Chip-n-Saw</t>
  </si>
  <si>
    <t>Sawtimber</t>
  </si>
  <si>
    <t>Price (USD)</t>
  </si>
  <si>
    <t>Units</t>
  </si>
  <si>
    <t xml:space="preserve">Total Discounted Benefit </t>
  </si>
  <si>
    <t>Net Present Value - NPV ($/ha)</t>
  </si>
  <si>
    <t>Land Expectation Value - LEV ($/ha)</t>
  </si>
  <si>
    <t>Equivalent Annual Income - EAI ($/ha)</t>
  </si>
  <si>
    <t>Chemical, Control</t>
  </si>
  <si>
    <t>Loblolly Hand Planting</t>
  </si>
  <si>
    <t>Fertilization</t>
  </si>
  <si>
    <t>Stand Establishment</t>
  </si>
  <si>
    <t>Total</t>
  </si>
  <si>
    <t>Discounted Total</t>
  </si>
  <si>
    <t>Total Volume (Calculated)</t>
  </si>
  <si>
    <t>Growth (per yr)</t>
  </si>
  <si>
    <t>t/ha</t>
  </si>
  <si>
    <t>Thin</t>
  </si>
  <si>
    <t>Remain</t>
  </si>
  <si>
    <t>First Thin</t>
  </si>
  <si>
    <t>Second Thin</t>
  </si>
  <si>
    <t>Final Clearcut</t>
  </si>
  <si>
    <t>Discounted</t>
  </si>
  <si>
    <t>Not discounted</t>
  </si>
  <si>
    <t>Total Discounted Costs</t>
  </si>
  <si>
    <t>Internal Rate of Return - IRR (unitless)</t>
  </si>
  <si>
    <t>Price</t>
  </si>
  <si>
    <t>Schedule (yrs)</t>
  </si>
  <si>
    <t>Establishment</t>
  </si>
  <si>
    <t>Lime</t>
  </si>
  <si>
    <t>Seed</t>
  </si>
  <si>
    <t>Herbicide</t>
  </si>
  <si>
    <t>Annual Management Fee</t>
  </si>
  <si>
    <t>Harvested as Hay, Dry Matter</t>
  </si>
  <si>
    <t>Ton</t>
  </si>
  <si>
    <t>Total Undiscounted Benefits</t>
  </si>
  <si>
    <t>Total Undiscounted Costs</t>
  </si>
  <si>
    <t>Discounted Annual Cash Flow</t>
  </si>
  <si>
    <t xml:space="preserve">Benefit Cost Ratio - BCR </t>
  </si>
  <si>
    <t>Payback Period</t>
  </si>
  <si>
    <t>18 years: 2nd thin</t>
  </si>
  <si>
    <t>Growth (tons/ac/yr)</t>
  </si>
  <si>
    <t>Growth for Lob Pine, VPI Total Volume Average</t>
  </si>
  <si>
    <t>Rotation Age = 25; 337,610 lbs / acre   /  2000   =    169 tons / acre</t>
  </si>
  <si>
    <t xml:space="preserve">   = 109 tons ac/ at 25;  4.36 tons /ac /yr</t>
  </si>
  <si>
    <t xml:space="preserve">SI 60 = average = 217,980 lbs / ac / 2000 / 25 years = </t>
  </si>
  <si>
    <t xml:space="preserve"> SI 70</t>
  </si>
  <si>
    <t xml:space="preserve">  SI 60</t>
  </si>
  <si>
    <t>Volume Thinned (tons/ac; Enter Manually)</t>
  </si>
  <si>
    <t>Tons (thin or clearcut)</t>
  </si>
  <si>
    <t>per ton</t>
  </si>
  <si>
    <t>From: Yields of Old-Field Loblolly Pine Plantations; Pub FWS-3-72; VPI</t>
  </si>
  <si>
    <t>Site Index 70; 500 Trees Per Acre</t>
  </si>
  <si>
    <t>Very Good</t>
  </si>
  <si>
    <t>tons/ac</t>
  </si>
  <si>
    <t>Net Present Value - NPV ($/ac)</t>
  </si>
  <si>
    <t>Land Expectation Value - LEV ($/ac)</t>
  </si>
  <si>
    <t>Equivalent Annual Income - EAI ($/ac)</t>
  </si>
  <si>
    <t>Mechanical Site preparation / plowing / ripping</t>
  </si>
  <si>
    <t>Fertilizer (N and P and K)</t>
  </si>
  <si>
    <t>Other Soil Amendments</t>
  </si>
  <si>
    <t>Lime and Other Amendments</t>
  </si>
  <si>
    <t>Drying, irrigation energy</t>
  </si>
  <si>
    <t>Annual or Periodic Treatments</t>
  </si>
  <si>
    <t>1 through 25</t>
  </si>
  <si>
    <t>Tons/Ac</t>
  </si>
  <si>
    <t>Value/Ac</t>
  </si>
  <si>
    <t>Placeholder for different amounts in different years with cows</t>
  </si>
  <si>
    <t>Cuff Calcs</t>
  </si>
  <si>
    <t>Start</t>
  </si>
  <si>
    <t>Left</t>
  </si>
  <si>
    <t>Thin/Cut</t>
  </si>
  <si>
    <t xml:space="preserve">  Tons/Ac/Yr at 1/5 planted</t>
  </si>
  <si>
    <t xml:space="preserve">  Timber Harvests</t>
  </si>
  <si>
    <t xml:space="preserve">  Hunting Leases</t>
  </si>
  <si>
    <t xml:space="preserve">  Cattle Sales</t>
  </si>
  <si>
    <t xml:space="preserve">  Grass Leases or Hay Sales</t>
  </si>
  <si>
    <t>Total Forest Costs - Carried From SPS Sheet</t>
  </si>
  <si>
    <t xml:space="preserve">Thus base of 3.18 tons/ac * 0.70 = </t>
  </si>
  <si>
    <t xml:space="preserve">  tons/ac</t>
  </si>
  <si>
    <t xml:space="preserve">Thus base of 4.25 tons/ac * 0.70 = </t>
  </si>
  <si>
    <t>Thus 169 / 25 years = 6.75 tons / ac / yr</t>
  </si>
  <si>
    <t>Or 13 m3/ha/yr at conversion rate of 2.5 ac/ha * 0.78277 m3 / ton</t>
  </si>
  <si>
    <t>Growth (dry tons/ac/yr)</t>
  </si>
  <si>
    <t>Good</t>
  </si>
  <si>
    <t>Typical</t>
  </si>
  <si>
    <t>cropnum-22706</t>
  </si>
  <si>
    <t>primyieldtype-22706</t>
  </si>
  <si>
    <t>byyieldtype-22706</t>
  </si>
  <si>
    <t>irrigation2-22706</t>
  </si>
  <si>
    <t>leasenum-22706</t>
  </si>
  <si>
    <t>40hp-22706</t>
  </si>
  <si>
    <t>60hp-22706</t>
  </si>
  <si>
    <t>75hp-22706</t>
  </si>
  <si>
    <t>105twd-22706</t>
  </si>
  <si>
    <t>140twd-22706</t>
  </si>
  <si>
    <t>105mfwd-22706</t>
  </si>
  <si>
    <t>130mfwd-22706</t>
  </si>
  <si>
    <t>160mfwd-22706</t>
  </si>
  <si>
    <t>200mfwd-22706</t>
  </si>
  <si>
    <t>225mfwd-22706</t>
  </si>
  <si>
    <t>2604wd-22706</t>
  </si>
  <si>
    <t>3104wd-22706</t>
  </si>
  <si>
    <t>360 4wd-22706</t>
  </si>
  <si>
    <t>4254wd-22706</t>
  </si>
  <si>
    <t>225tt-22706</t>
  </si>
  <si>
    <t>425tt-22706</t>
  </si>
  <si>
    <t>description-1-22706</t>
  </si>
  <si>
    <t>2015 SRW</t>
  </si>
  <si>
    <t>acres-1-22706</t>
  </si>
  <si>
    <t>receipts-1-22706</t>
  </si>
  <si>
    <t>receipts-2-22706</t>
  </si>
  <si>
    <t>receipts-3-22706</t>
  </si>
  <si>
    <t>receipts-4-22706</t>
  </si>
  <si>
    <t>receipts-5-22706</t>
  </si>
  <si>
    <t>receipts-6-22706</t>
  </si>
  <si>
    <t>seed1-1-22706</t>
  </si>
  <si>
    <t>seed1-2-22706</t>
  </si>
  <si>
    <t>seed1-3-22706</t>
  </si>
  <si>
    <t>seed1-4-22706</t>
  </si>
  <si>
    <t>seed1-5-22706</t>
  </si>
  <si>
    <t>seed1-6-22706</t>
  </si>
  <si>
    <t>seed2-1-22706</t>
  </si>
  <si>
    <t>seed2-2-22706</t>
  </si>
  <si>
    <t>seed2-3-22706</t>
  </si>
  <si>
    <t>seed2-4-22706</t>
  </si>
  <si>
    <t>seed2-5-22706</t>
  </si>
  <si>
    <t>seed2-6-22706</t>
  </si>
  <si>
    <t>fertilizer1-1-22706</t>
  </si>
  <si>
    <t>fertilizer1-2-22706</t>
  </si>
  <si>
    <t>fertilizer1-3-22706</t>
  </si>
  <si>
    <t>fertilizer1-4-22706</t>
  </si>
  <si>
    <t>fertilizer1-5-22706</t>
  </si>
  <si>
    <t>fertilizer1-6-22706</t>
  </si>
  <si>
    <t>fertilizer1-7-22706</t>
  </si>
  <si>
    <t>fertilizer1-8-22706</t>
  </si>
  <si>
    <t>fertilizer2-1-22706</t>
  </si>
  <si>
    <t>fertilizer2-2-22706</t>
  </si>
  <si>
    <t>fertilizer2-3-22706</t>
  </si>
  <si>
    <t>fertilizer2-4-22706</t>
  </si>
  <si>
    <t>fertilizer2-5-22706</t>
  </si>
  <si>
    <t>fertilizer2-6-22706</t>
  </si>
  <si>
    <t>fertilizer2-7-22706</t>
  </si>
  <si>
    <t>fertilizer2-8-22706</t>
  </si>
  <si>
    <t>herbicide1-1-22706</t>
  </si>
  <si>
    <t>herbicide1-2-22706</t>
  </si>
  <si>
    <t>herbicide1-3-22706</t>
  </si>
  <si>
    <t>herbicide1-4-22706</t>
  </si>
  <si>
    <t>herbicide1-5-22706</t>
  </si>
  <si>
    <t>herbicide1-6-22706</t>
  </si>
  <si>
    <t>herbicide1-7-22706</t>
  </si>
  <si>
    <t>herbicide1-8-22706</t>
  </si>
  <si>
    <t>herbicide2-1-22706</t>
  </si>
  <si>
    <t>herbicide2-2-22706</t>
  </si>
  <si>
    <t>herbicide2-3-22706</t>
  </si>
  <si>
    <t>herbicide2-4-22706</t>
  </si>
  <si>
    <t>herbicide2-5-22706</t>
  </si>
  <si>
    <t>herbicide2-6-22706</t>
  </si>
  <si>
    <t>herbicide2-7-22706</t>
  </si>
  <si>
    <t>herbicide2-8-22706</t>
  </si>
  <si>
    <t>herbicide2-9-22706</t>
  </si>
  <si>
    <t>insecticide1-1-22706</t>
  </si>
  <si>
    <t>insecticide1-2-22706</t>
  </si>
  <si>
    <t>insecticide1-3-22706</t>
  </si>
  <si>
    <t>insecticide1-4-22706</t>
  </si>
  <si>
    <t>insecticide2-1-22706</t>
  </si>
  <si>
    <t>insecticide2-2-22706</t>
  </si>
  <si>
    <t>insecticide2-3-22706</t>
  </si>
  <si>
    <t>insecticide2-4-22706</t>
  </si>
  <si>
    <t>insecticide2-5-22706</t>
  </si>
  <si>
    <t>labor-1-22706</t>
  </si>
  <si>
    <t>labor-2-22706</t>
  </si>
  <si>
    <t>labor-3-22706</t>
  </si>
  <si>
    <t>irrigation1-1-22706</t>
  </si>
  <si>
    <t>irrigation1-2-22706</t>
  </si>
  <si>
    <t>irrigation1-3-22706</t>
  </si>
  <si>
    <t>land-1-22706</t>
  </si>
  <si>
    <t>land-2-22706</t>
  </si>
  <si>
    <t>land-3-22706</t>
  </si>
  <si>
    <t>land-3-9106</t>
  </si>
  <si>
    <t>land-4-22706</t>
  </si>
  <si>
    <t>otheritems1-1-22706</t>
  </si>
  <si>
    <t>otheritems1-2-22706</t>
  </si>
  <si>
    <t>otheritems1-3-22706</t>
  </si>
  <si>
    <t>otheritems1-4-22706</t>
  </si>
  <si>
    <t>otheritems1-5-22706</t>
  </si>
  <si>
    <t>otheritems1-6-22706</t>
  </si>
  <si>
    <t>otheritems1-7-22706</t>
  </si>
  <si>
    <t>postharvest-1-22706</t>
  </si>
  <si>
    <t>postharvest-2-22706</t>
  </si>
  <si>
    <t>postharvest-3-22706</t>
  </si>
  <si>
    <t>postharvest-4-22706</t>
  </si>
  <si>
    <t>postharvest-5-22706</t>
  </si>
  <si>
    <t>postharvest-6-22706</t>
  </si>
  <si>
    <t>postharvest-7-22706</t>
  </si>
  <si>
    <t>postharvest-8-22706</t>
  </si>
  <si>
    <t>postharvest-9-22706</t>
  </si>
  <si>
    <t>postharvest-10-22706</t>
  </si>
  <si>
    <t>overhead-1-22706</t>
  </si>
  <si>
    <t>overhead-2-22706</t>
  </si>
  <si>
    <t>overhead-3-22706</t>
  </si>
  <si>
    <t>overhead-4-22706</t>
  </si>
  <si>
    <t>overhead-5-22706</t>
  </si>
  <si>
    <t>overhead-6-22706</t>
  </si>
  <si>
    <t>landlord_share-1-22706</t>
  </si>
  <si>
    <t>landlord_share-2-22706</t>
  </si>
  <si>
    <t>landlord_share-3-22706</t>
  </si>
  <si>
    <t>landlord_share-4-22706</t>
  </si>
  <si>
    <t>landlord_share-5-22706</t>
  </si>
  <si>
    <t>landlord_share-6-22706</t>
  </si>
  <si>
    <t>landlord_share-7-22706</t>
  </si>
  <si>
    <t>landlord_share-8-22706</t>
  </si>
  <si>
    <t>landlord_share-9-22706</t>
  </si>
  <si>
    <t>landlord_share-10-22706</t>
  </si>
  <si>
    <t>landlord_share-11-22706</t>
  </si>
  <si>
    <t>customhire1-1-22706</t>
  </si>
  <si>
    <t>customhire1-2-22706</t>
  </si>
  <si>
    <t>customhire1-3-22706</t>
  </si>
  <si>
    <t>customhire1-4-22706</t>
  </si>
  <si>
    <t>customhire1-5-22706</t>
  </si>
  <si>
    <t>customhire1-6-22706</t>
  </si>
  <si>
    <t>customhire1-7-22706</t>
  </si>
  <si>
    <t>customhire1-8-22706</t>
  </si>
  <si>
    <t>customhire1-9-22706</t>
  </si>
  <si>
    <t>customhire1-10-22706</t>
  </si>
  <si>
    <t>customhire1-11-22706</t>
  </si>
  <si>
    <t>customhire1-12-22706</t>
  </si>
  <si>
    <t>customhire1-13-22706</t>
  </si>
  <si>
    <t>customhire2-1-22706</t>
  </si>
  <si>
    <t>customhire2-2-22706</t>
  </si>
  <si>
    <t>customhire2-3-22706</t>
  </si>
  <si>
    <t>customhire2-4-22706</t>
  </si>
  <si>
    <t>customhire2-5-22706</t>
  </si>
  <si>
    <t>customhire2-6-22706</t>
  </si>
  <si>
    <t>customhire2-7-22706</t>
  </si>
  <si>
    <t>customhire2-8-22706</t>
  </si>
  <si>
    <t>size-1-3806</t>
  </si>
  <si>
    <t>15 ft</t>
  </si>
  <si>
    <t>size-2-3806</t>
  </si>
  <si>
    <t>16.3 ft</t>
  </si>
  <si>
    <t>size-3-3806</t>
  </si>
  <si>
    <t>6 ft</t>
  </si>
  <si>
    <t>size-4-3806</t>
  </si>
  <si>
    <t>35 ft</t>
  </si>
  <si>
    <t>size-5-3806</t>
  </si>
  <si>
    <t>30 ft</t>
  </si>
  <si>
    <t>size-6-3806</t>
  </si>
  <si>
    <t>30" O.C., 17 ft</t>
  </si>
  <si>
    <t>size-7-3806</t>
  </si>
  <si>
    <t>16 ft</t>
  </si>
  <si>
    <t>size-8-3806</t>
  </si>
  <si>
    <t>17.5 ft</t>
  </si>
  <si>
    <t>size-9-3806</t>
  </si>
  <si>
    <t>22 ft</t>
  </si>
  <si>
    <t>size-10-3806</t>
  </si>
  <si>
    <t>12 ft</t>
  </si>
  <si>
    <t>size-11-3806</t>
  </si>
  <si>
    <t>6 row</t>
  </si>
  <si>
    <t>size-12-3806</t>
  </si>
  <si>
    <t>(16/31 row 30/15")</t>
  </si>
  <si>
    <t>size-13-3806</t>
  </si>
  <si>
    <t>size-14-3806</t>
  </si>
  <si>
    <t>size-15-3806</t>
  </si>
  <si>
    <t>20 ft</t>
  </si>
  <si>
    <t>size-16-3806</t>
  </si>
  <si>
    <t>size-17-3806</t>
  </si>
  <si>
    <t>size-18-3806</t>
  </si>
  <si>
    <t>size-27-101707</t>
  </si>
  <si>
    <t>7 ft swath</t>
  </si>
  <si>
    <t>size-19-3806</t>
  </si>
  <si>
    <t>size-28-101707</t>
  </si>
  <si>
    <t>size-25-101707</t>
  </si>
  <si>
    <t>10 wheel, 20 ft</t>
  </si>
  <si>
    <t>size-26-101707</t>
  </si>
  <si>
    <t>9.5 ft</t>
  </si>
  <si>
    <t>size-20-101707</t>
  </si>
  <si>
    <t>1000 lb</t>
  </si>
  <si>
    <t>size-21-3806</t>
  </si>
  <si>
    <t>size-22-3806</t>
  </si>
  <si>
    <t>size-23-3806</t>
  </si>
  <si>
    <t>8 row</t>
  </si>
  <si>
    <t>size-24-3806</t>
  </si>
  <si>
    <t>500 bushel</t>
  </si>
  <si>
    <t>power-1-22706</t>
  </si>
  <si>
    <t>power-2-22706</t>
  </si>
  <si>
    <t>power-3-22706</t>
  </si>
  <si>
    <t>power-4-22706</t>
  </si>
  <si>
    <t>power-5-22706</t>
  </si>
  <si>
    <t>power-6-22706</t>
  </si>
  <si>
    <t>power-7-22706</t>
  </si>
  <si>
    <t>power-8-22706</t>
  </si>
  <si>
    <t>power-9-22706</t>
  </si>
  <si>
    <t>power-10-22706</t>
  </si>
  <si>
    <t>power-11-22706</t>
  </si>
  <si>
    <t>power-12-22706</t>
  </si>
  <si>
    <t>power-13-22706</t>
  </si>
  <si>
    <t>power-14-22706</t>
  </si>
  <si>
    <t>power-15-22706</t>
  </si>
  <si>
    <t>200 MFWD</t>
  </si>
  <si>
    <t>power-16-22706</t>
  </si>
  <si>
    <t>power-17-22706</t>
  </si>
  <si>
    <t>power-18-22706</t>
  </si>
  <si>
    <t>power-19-22706</t>
  </si>
  <si>
    <t>power-20-22706</t>
  </si>
  <si>
    <t>130 MFWD</t>
  </si>
  <si>
    <t>power-21-22706</t>
  </si>
  <si>
    <t>power-22-22706</t>
  </si>
  <si>
    <t>power-23-22706</t>
  </si>
  <si>
    <t>power-24-22706</t>
  </si>
  <si>
    <t>power-25-22706</t>
  </si>
  <si>
    <t>power-26-22706</t>
  </si>
  <si>
    <t>power-27-22706</t>
  </si>
  <si>
    <t>power-28-22706</t>
  </si>
  <si>
    <t>power-29-22706</t>
  </si>
  <si>
    <t>power-30-22706</t>
  </si>
  <si>
    <t>power-31-22706</t>
  </si>
  <si>
    <t>power-32-22706</t>
  </si>
  <si>
    <t>power-33-22706</t>
  </si>
  <si>
    <t>power-34-22706</t>
  </si>
  <si>
    <t>power-35-22706</t>
  </si>
  <si>
    <t>power-36-22706</t>
  </si>
  <si>
    <t>power-37-22706</t>
  </si>
  <si>
    <t>power-38-22706</t>
  </si>
  <si>
    <t>passes-1-22706</t>
  </si>
  <si>
    <t>passes-2-22706</t>
  </si>
  <si>
    <t>passes-3-22706</t>
  </si>
  <si>
    <t>passes-4-22706</t>
  </si>
  <si>
    <t>passes-5-22706</t>
  </si>
  <si>
    <t>passes-6-22706</t>
  </si>
  <si>
    <t>passes-7-22706</t>
  </si>
  <si>
    <t>passes-8-22706</t>
  </si>
  <si>
    <t>passes-9-22706</t>
  </si>
  <si>
    <t>passes-10-22706</t>
  </si>
  <si>
    <t>passes-11-22706</t>
  </si>
  <si>
    <t>passes-12-22706</t>
  </si>
  <si>
    <t>passes-13-22706</t>
  </si>
  <si>
    <t>passes-14-22706</t>
  </si>
  <si>
    <t>passes-15-22706</t>
  </si>
  <si>
    <t>passes-16-22706</t>
  </si>
  <si>
    <t>passes-17-22706</t>
  </si>
  <si>
    <t>passes-18-22706</t>
  </si>
  <si>
    <t>passes-19-22706</t>
  </si>
  <si>
    <t>passes-20-22706</t>
  </si>
  <si>
    <t>passes-21-22706</t>
  </si>
  <si>
    <t>passes-22-22706</t>
  </si>
  <si>
    <t>passes-23-22706</t>
  </si>
  <si>
    <t>passes-24-22706</t>
  </si>
  <si>
    <t>passes-25-22706</t>
  </si>
  <si>
    <t>passes-26-22706</t>
  </si>
  <si>
    <t>passes-27-22706</t>
  </si>
  <si>
    <t>passes-28-22706</t>
  </si>
  <si>
    <t>passes-29-22706</t>
  </si>
  <si>
    <t>passes-30-22706</t>
  </si>
  <si>
    <t>passes-31-22706</t>
  </si>
  <si>
    <t>passes-32-22706</t>
  </si>
  <si>
    <t>passes-33-22706</t>
  </si>
  <si>
    <t>passes-34-22706</t>
  </si>
  <si>
    <t>passes-35-22706</t>
  </si>
  <si>
    <t>passes-36-22706</t>
  </si>
  <si>
    <t>passes-37-22706</t>
  </si>
  <si>
    <t>passes-38-22706</t>
  </si>
  <si>
    <t>passes-39-22706</t>
  </si>
  <si>
    <t>passes-40-22706</t>
  </si>
  <si>
    <t>rent-1-82906</t>
  </si>
  <si>
    <t>rent-2-82906</t>
  </si>
  <si>
    <t>rent-3-82906</t>
  </si>
  <si>
    <t>rent-4-82906</t>
  </si>
  <si>
    <t>rent-5-82906</t>
  </si>
  <si>
    <t>rent-6-82906</t>
  </si>
  <si>
    <t>rent-7-82906</t>
  </si>
  <si>
    <t>rent-8-82906</t>
  </si>
  <si>
    <t>rent-9-82906</t>
  </si>
  <si>
    <t>rent-10-82906</t>
  </si>
  <si>
    <t>rent-11-82906</t>
  </si>
  <si>
    <t>rent-12-82906</t>
  </si>
  <si>
    <t>rent-13-82906</t>
  </si>
  <si>
    <t>rent-14-82906</t>
  </si>
  <si>
    <t>rent-15-82906</t>
  </si>
  <si>
    <t>rent-16-82906</t>
  </si>
  <si>
    <t>rent-17-82906</t>
  </si>
  <si>
    <t>rent-18-82906</t>
  </si>
  <si>
    <t>rent-19-82906</t>
  </si>
  <si>
    <t>rent-20-82906</t>
  </si>
  <si>
    <t>rent-21-82906</t>
  </si>
  <si>
    <t>rent-22-82906</t>
  </si>
  <si>
    <t>rent-23-82906</t>
  </si>
  <si>
    <t>rent-24-82906</t>
  </si>
  <si>
    <t>rent-25-82906</t>
  </si>
  <si>
    <t>rent-26-82906</t>
  </si>
  <si>
    <t>rent-27-82906</t>
  </si>
  <si>
    <t>rent-28-82906</t>
  </si>
  <si>
    <t>rent-29-82906</t>
  </si>
  <si>
    <t>rent-30-82906</t>
  </si>
  <si>
    <t>rent-31-82906</t>
  </si>
  <si>
    <t>rent-32-82906</t>
  </si>
  <si>
    <t>rent-33-82906</t>
  </si>
  <si>
    <t>rent-34-82906</t>
  </si>
  <si>
    <t>rent-35-82906</t>
  </si>
  <si>
    <t>rent-36-82906</t>
  </si>
  <si>
    <t>rent-37-82906</t>
  </si>
  <si>
    <t>rent-38-82906</t>
  </si>
  <si>
    <t>rent-39-82906</t>
  </si>
  <si>
    <t>rent-40-82906</t>
  </si>
  <si>
    <t>Scenario</t>
  </si>
  <si>
    <t>Harvested as Hay, Dry Matter, Base Growth</t>
  </si>
  <si>
    <t>Net Tons/Ac</t>
  </si>
  <si>
    <t>SI 70</t>
  </si>
  <si>
    <t>SI 60</t>
  </si>
  <si>
    <t xml:space="preserve"> Partial Volumes</t>
  </si>
  <si>
    <t>Sum</t>
  </si>
  <si>
    <t>Total Volume (Calculated at 1/5 of full stocking)</t>
  </si>
  <si>
    <t>Growth (per yr at full stocking)</t>
  </si>
  <si>
    <t>Capital Budgeting Results</t>
  </si>
  <si>
    <t>Costs Summary ($/ac)</t>
  </si>
  <si>
    <t>Income ($/ac)</t>
  </si>
  <si>
    <t>Stumpage Prices (Pine)</t>
  </si>
  <si>
    <t>Growth and Yield</t>
  </si>
  <si>
    <r>
      <rPr>
        <b/>
        <sz val="12"/>
        <color theme="1"/>
        <rFont val="Arial"/>
        <family val="2"/>
      </rPr>
      <t xml:space="preserve">1st thinning: </t>
    </r>
    <r>
      <rPr>
        <sz val="12"/>
        <color theme="1"/>
        <rFont val="Arial"/>
        <family val="2"/>
      </rPr>
      <t>Year 12, 1/3 of volume, all pulpwood</t>
    </r>
  </si>
  <si>
    <r>
      <rPr>
        <b/>
        <sz val="12"/>
        <color theme="1"/>
        <rFont val="Arial"/>
        <family val="2"/>
      </rPr>
      <t>2nd thinning:</t>
    </r>
    <r>
      <rPr>
        <sz val="12"/>
        <color theme="1"/>
        <rFont val="Arial"/>
        <family val="2"/>
      </rPr>
      <t xml:space="preserve"> Year 18, 1/3 remaining volume, 1/2 pulpwood and 1/2 CNS</t>
    </r>
  </si>
  <si>
    <r>
      <rPr>
        <b/>
        <sz val="12"/>
        <color theme="1"/>
        <rFont val="Arial"/>
        <family val="2"/>
      </rPr>
      <t>Harvest:</t>
    </r>
    <r>
      <rPr>
        <sz val="12"/>
        <color theme="1"/>
        <rFont val="Arial"/>
        <family val="2"/>
      </rPr>
      <t xml:space="preserve"> Year 25, all remaining volume, 4/5 sawtimber and 1/5 pulpwood</t>
    </r>
  </si>
  <si>
    <t>Net Annual Cash Flow ($/ha)</t>
  </si>
  <si>
    <t>Annual Income ($/ha)</t>
  </si>
  <si>
    <t xml:space="preserve">  Cost Share Payment for Establishment (Farm Bill)</t>
  </si>
  <si>
    <t xml:space="preserve">  FloodWise Establishment Payment</t>
  </si>
  <si>
    <t xml:space="preserve">  Annual FloodWise Conservation Payment</t>
  </si>
  <si>
    <t>Costs by Year ($/ha)</t>
  </si>
  <si>
    <t>US $</t>
  </si>
  <si>
    <t>Unit prices per activity (USD per acre)</t>
  </si>
  <si>
    <t xml:space="preserve">  Disease control and prevention, roads, fire control, administration, property tax</t>
  </si>
  <si>
    <t>{Enter New Values in Shaded Cells to Update the Spreadsheet}</t>
  </si>
  <si>
    <r>
      <t>Loblolly Pine (</t>
    </r>
    <r>
      <rPr>
        <b/>
        <i/>
        <sz val="18"/>
        <color theme="0"/>
        <rFont val="Arial"/>
        <family val="2"/>
      </rPr>
      <t>Pinus taeda</t>
    </r>
    <r>
      <rPr>
        <b/>
        <sz val="18"/>
        <color theme="0"/>
        <rFont val="Arial"/>
        <family val="2"/>
      </rPr>
      <t xml:space="preserve">) Forest Only - All Trees </t>
    </r>
  </si>
  <si>
    <t>`</t>
  </si>
  <si>
    <r>
      <t>Only Part of Field in Loblolly Pine (</t>
    </r>
    <r>
      <rPr>
        <b/>
        <i/>
        <sz val="18"/>
        <color theme="0"/>
        <rFont val="Arial"/>
        <family val="2"/>
      </rPr>
      <t>Pinus taeda</t>
    </r>
    <r>
      <rPr>
        <b/>
        <sz val="18"/>
        <color theme="0"/>
        <rFont val="Arial"/>
        <family val="2"/>
      </rPr>
      <t>) - 20%</t>
    </r>
  </si>
  <si>
    <t xml:space="preserve">  Stand Establishment </t>
  </si>
  <si>
    <t>Income ($/ac) - For 1/5 of Full Stocking</t>
  </si>
  <si>
    <t>Disease Control &amp; Prevention; Roads; Fire Control; Administration; Property Tax</t>
  </si>
  <si>
    <t>Developed by:</t>
  </si>
  <si>
    <t>Costs and Prices as of:</t>
  </si>
  <si>
    <t>Meredith Hovis</t>
  </si>
  <si>
    <t>Fred Cubbage</t>
  </si>
  <si>
    <t>Version / Date:</t>
  </si>
  <si>
    <t xml:space="preserve">Contact: fred_cubbage@ncsu.edu </t>
  </si>
  <si>
    <t>Overview</t>
  </si>
  <si>
    <t xml:space="preserve"> o This spreadsheet is one of a set of templates designed to estimate the potential costs and returns for farm production and conservation practices to store flood waters in North Carolina.</t>
  </si>
  <si>
    <t xml:space="preserve"> o The template uses a discounted cash flow table to show all the costs and revenues by year, and capital budgeting formulas to calculate investment returns. </t>
  </si>
  <si>
    <t xml:space="preserve"> o The schedule of costs per activity can be entered in each tab, and the year they occur in should be indicated by a 1 in the relevant year; the costs per year are transferred to rows below each year.</t>
  </si>
  <si>
    <t xml:space="preserve"> o The revenues from any product or service sales or from government payments or incentives must be entered in the relevant year in the revenue section.</t>
  </si>
  <si>
    <t xml:space="preserve"> o Users must enter the discount rate they believe is correct for their case; that is then used calculate net present value (NPV); land expectation value (LEV); and the benefit cost ratio (BCR).</t>
  </si>
  <si>
    <t xml:space="preserve"> o Other farm and forest practices may also calculate an internal rate of return, but that is not relevant here when returns exceed costs in every year, like this example.</t>
  </si>
  <si>
    <t xml:space="preserve"> o The NPV, LEV, and AEV are measures of the returns for each practice; positive values indicate profits at the indicated discount rate.</t>
  </si>
  <si>
    <t xml:space="preserve"> o Negative NPV, LEV, or AEV indicate that farmers would need incentives to break even at the given discount rate; adding income in the payments line can derive the breakeven point (e.g., NPV=0).</t>
  </si>
  <si>
    <t xml:space="preserve"> o The spreadsheet template and cells could be used for different crops or products just by using the input costs and returns and payments for that crop or combination of crops.</t>
  </si>
  <si>
    <t>Disclaimer</t>
  </si>
  <si>
    <t>This spreadsheet is for educational and research use only, and is intended for free public use and adaptation.  Any use or application is at your own risk, and the infers no liability for the authors or university.</t>
  </si>
  <si>
    <t xml:space="preserve"> o We have entered current costs and revenues as of 2021; users should update these inputs for their farm conditions, costs, prices, or payments in the current year.</t>
  </si>
  <si>
    <r>
      <t xml:space="preserve"> Fescue - Clover (</t>
    </r>
    <r>
      <rPr>
        <i/>
        <sz val="12"/>
        <rFont val="Arial"/>
        <family val="2"/>
      </rPr>
      <t>Lolium arundinaceaun)</t>
    </r>
  </si>
  <si>
    <t>Costs Summary ($/ha)</t>
  </si>
  <si>
    <t>Production</t>
  </si>
  <si>
    <t>Costs by Year ($)</t>
  </si>
  <si>
    <t xml:space="preserve">Establishment </t>
  </si>
  <si>
    <t xml:space="preserve">    Machine, Labor, Storage, Inspection, Operations, Etc.</t>
  </si>
  <si>
    <t xml:space="preserve">     Machine, Labor, Storage, Inspection, Operations, Etc.</t>
  </si>
  <si>
    <t xml:space="preserve">      Machine, Labor, Storage, Inspection, Operations, Etc.</t>
  </si>
  <si>
    <t xml:space="preserve">   Drying, irrigation energy</t>
  </si>
  <si>
    <t xml:space="preserve">   Fertilizer (N and P and K)</t>
  </si>
  <si>
    <t xml:space="preserve">   Lime and Other Amendments</t>
  </si>
  <si>
    <t xml:space="preserve">Management </t>
  </si>
  <si>
    <t>Other Costs (i.e., Ownership)</t>
  </si>
  <si>
    <t>Machine, Labor, Storage, Ins, Etc. Oprtg</t>
  </si>
  <si>
    <t>Machine, Labor, Storage, Insurance, Etc. Oprtg</t>
  </si>
  <si>
    <t>*Note that grasses are measured and sold in dry tons per ace, so that is used here.</t>
  </si>
  <si>
    <t>Cool-Season Forage Only Base</t>
  </si>
  <si>
    <t>Income ($/ha)</t>
  </si>
  <si>
    <t>Warm-Season Forage Only Base</t>
  </si>
  <si>
    <r>
      <t xml:space="preserve"> Switchgrass (</t>
    </r>
    <r>
      <rPr>
        <i/>
        <sz val="12"/>
        <rFont val="Arial"/>
        <family val="2"/>
      </rPr>
      <t>Panicum virgatum L.</t>
    </r>
    <r>
      <rPr>
        <sz val="12"/>
        <rFont val="Arial"/>
        <family val="2"/>
      </rPr>
      <t>)</t>
    </r>
  </si>
  <si>
    <t xml:space="preserve">   Machine, Labor, Storage, Inspection, Operations, Etc.</t>
  </si>
  <si>
    <t xml:space="preserve">   Reduced Grass Yield for Tree Cover and Shade</t>
  </si>
  <si>
    <t>Percent (%)</t>
  </si>
  <si>
    <t>*Note:  Major Assumption:  Only get 70% as much grass, with 20% of area taken up by trees;  20% tree cover; 10% shade reduction</t>
  </si>
  <si>
    <t>*Note that this makes NPV and LEV negative; IRR will not compute b/c costs exceed revenues</t>
  </si>
  <si>
    <t>Warm-Season Forage and Trees SPS</t>
  </si>
  <si>
    <t>Cool-Season Forage and Trees SPS</t>
  </si>
  <si>
    <t xml:space="preserve">  Reduced Grass Yield for Tree Cover and Shade</t>
  </si>
  <si>
    <t xml:space="preserve">  Machine, Labor, Storage, Inspection, Operations, Etc.</t>
  </si>
  <si>
    <t>*Note: Major Assumption: Only get 70% as much grass, with 20% of area taken up by trees;  20% tree cover; 10% shade reduction</t>
  </si>
  <si>
    <t>*Note that that NPV and LEV are still positive at 6%</t>
  </si>
  <si>
    <t xml:space="preserve">Costs by Year ($) </t>
  </si>
  <si>
    <t>Other (Disease Control &amp; Prevention; Roads; Fire Control; Administration; Property Tax)</t>
  </si>
  <si>
    <t xml:space="preserve">Other </t>
  </si>
  <si>
    <r>
      <t xml:space="preserve"> Fescue - Clover (</t>
    </r>
    <r>
      <rPr>
        <i/>
        <sz val="12"/>
        <rFont val="Arial"/>
        <family val="2"/>
      </rPr>
      <t>Lolium arundinaceaun</t>
    </r>
    <r>
      <rPr>
        <sz val="12"/>
        <rFont val="Arial"/>
        <family val="2"/>
      </rPr>
      <t>) and Pine (</t>
    </r>
    <r>
      <rPr>
        <i/>
        <sz val="12"/>
        <rFont val="Arial"/>
        <family val="2"/>
      </rPr>
      <t>Pinus taeda</t>
    </r>
    <r>
      <rPr>
        <sz val="12"/>
        <rFont val="Arial"/>
        <family val="2"/>
      </rPr>
      <t>)</t>
    </r>
  </si>
  <si>
    <r>
      <t>Switchgrass (</t>
    </r>
    <r>
      <rPr>
        <i/>
        <sz val="12"/>
        <rFont val="Arial"/>
        <family val="2"/>
      </rPr>
      <t>Panicum virgatum L.</t>
    </r>
    <r>
      <rPr>
        <sz val="12"/>
        <rFont val="Arial"/>
        <family val="2"/>
      </rPr>
      <t>) and Pine (</t>
    </r>
    <r>
      <rPr>
        <i/>
        <sz val="12"/>
        <rFont val="Arial"/>
        <family val="2"/>
      </rPr>
      <t xml:space="preserve">Pinus taeda) </t>
    </r>
  </si>
  <si>
    <t>Cool-Season Forage and Trees SPS WITH Payments</t>
  </si>
  <si>
    <t>*Note: Payment here assumed to be just for forest establishment component and ten years of annual FloodWise payments needed to reach 6% IRR; pasture is BAU regardless, so no payment needed</t>
  </si>
  <si>
    <t>References</t>
  </si>
  <si>
    <t>Bardon, B. (2022). Quarterly Price Report. NC State Extension. Available online: https://forestry.ces.ncsu.edu/forestry-price-data/ (accessed on 7 September 2022).</t>
  </si>
  <si>
    <t>North Carolina State University Cooperative Extension (2008). Forage Budgets. Agricultural and Resource Economics. Available online at: https://cals.ncsu.edu/are-extension/business-planning-and-operations/enterprise-budgets/forage-budgets/ (Accessed 13 September 2022).</t>
  </si>
  <si>
    <t>Chizmar, S.; Cubbage, F.; Castillo, M.; Sills, E.; Abt, R.; Parajuli, R. (2019). An economic assessment of silvopasture systems in the Coastal Plain of North Carolina. International Society of Forest Resource Economists [Presentation]. Knoxville, Tennessee.  Available online at: https://www.isfre.msstate.edu/docs/papers/chizmar18.pdf. (Accessed 13 September 2022).</t>
  </si>
  <si>
    <t>North Carolina Forest Service. (2020). NCFS Forest Development Program. Available online: https://www.ncforestservice.gov/managing_your_forest/pdf/FDPPrevailingRates2019_2020.pdf (accessed on 7 September 2022).</t>
  </si>
  <si>
    <t>Perrin, R. &amp; Harlow, S. (2019). The Economics of Switchgrass for Biofuel. Farm Energy. Available at: https://farm-energy.extension.org/the-economics-of-switchgrass-for-biofuel/#:~:text=Switchgrass%20is%20a%20source%20of,Pellets%20for%20fuel. (Accessed on 13 September 2022).</t>
  </si>
  <si>
    <t>University of Missouri Cooperative Extension. (2021). Budgets for Agricultural Producers. Available online at: https://extension.missouri.edu/programs/agricultural-business-and-policy-extension/missouri-crop-and-livestock-enterprise-budgets (Accessed 13 September 2022).</t>
  </si>
  <si>
    <t>FloodWise: North Carolina Agroforestry and Silvopasture System (SPS) Budget Tool</t>
  </si>
  <si>
    <t xml:space="preserve"> o This specific spreadsheet estimates costs and revenues of: pine trees (Tab 1), silvopasture system (SPS) with 20% trees (Tab 2), cool-season forage (Tab 3), warm-season forage (Tab 4), trees and cool-season forage SPS (Tab 5), trees and warm-season forage SPS (Tab 6), and trees and cool-season forage SPS with payments (Tab 7) with prices as of 2021, for a 30 year time span.</t>
  </si>
  <si>
    <t>Schedule {place a 1 in each year below that an activity occurs}</t>
  </si>
  <si>
    <t>Schedule {place the number of ocurrences (1 or more) in each year below that an activity occurs}</t>
  </si>
  <si>
    <t xml:space="preserve">      V3; 19 September 2022</t>
  </si>
  <si>
    <t>Robert Bardon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</si>
</sst>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 ???/???"/>
    <numFmt numFmtId="167" formatCode="0.0"/>
    <numFmt numFmtId="168" formatCode="0.000"/>
    <numFmt numFmtId="169" formatCode="m/d/yyyy;@"/>
    <numFmt numFmtId="170" formatCode="0.0%"/>
  </numFmts>
  <fonts count="47">
    <font>
      <sz val="11"/>
      <color theme="1"/>
      <name val="Calibri"/>
      <family val="2"/>
      <scheme val="minor"/>
    </font>
    <font>
      <sz val="11"/>
      <color rgb="FF006100"/>
      <name val="Calibri"/>
      <family val="2"/>
      <scheme val="minor"/>
    </font>
    <font>
      <sz val="12"/>
      <color theme="1"/>
      <name val="Times New Roman"/>
      <family val="1"/>
    </font>
    <font>
      <b/>
      <sz val="12"/>
      <color theme="1"/>
      <name val="Times New Roman"/>
      <family val="1"/>
    </font>
    <font>
      <sz val="10"/>
      <name val="Arial"/>
      <family val="2"/>
    </font>
    <font>
      <b/>
      <i/>
      <sz val="10"/>
      <name val="Arial"/>
      <family val="2"/>
    </font>
    <font>
      <sz val="11"/>
      <color theme="1"/>
      <name val="Calibri"/>
      <family val="2"/>
      <scheme val="minor"/>
    </font>
    <font>
      <sz val="10"/>
      <name val="Verdana"/>
      <family val="2"/>
    </font>
    <font>
      <u/>
      <sz val="11"/>
      <color theme="10"/>
      <name val="Calibri"/>
      <family val="2"/>
      <scheme val="minor"/>
    </font>
    <font>
      <sz val="10"/>
      <name val="TimesNewRomanPS"/>
    </font>
    <font>
      <b/>
      <sz val="12"/>
      <name val="Verdana"/>
      <family val="2"/>
    </font>
    <font>
      <b/>
      <sz val="10"/>
      <name val="Verdana"/>
      <family val="2"/>
    </font>
    <font>
      <sz val="7"/>
      <name val="Verdana"/>
      <family val="2"/>
    </font>
    <font>
      <b/>
      <sz val="10"/>
      <name val="TimesNewRomanPS"/>
    </font>
    <font>
      <b/>
      <sz val="14"/>
      <name val="Verdana"/>
      <family val="2"/>
    </font>
    <font>
      <sz val="14"/>
      <name val="Verdana"/>
      <family val="2"/>
    </font>
    <font>
      <b/>
      <sz val="18"/>
      <color theme="1"/>
      <name val="Arial"/>
      <family val="2"/>
    </font>
    <font>
      <sz val="12"/>
      <color theme="1"/>
      <name val="Arial"/>
      <family val="2"/>
    </font>
    <font>
      <b/>
      <sz val="16"/>
      <color theme="1"/>
      <name val="Arial"/>
      <family val="2"/>
    </font>
    <font>
      <b/>
      <sz val="12"/>
      <color theme="1"/>
      <name val="Arial"/>
      <family val="2"/>
    </font>
    <font>
      <i/>
      <sz val="12"/>
      <color theme="1"/>
      <name val="Arial"/>
      <family val="2"/>
    </font>
    <font>
      <u/>
      <sz val="11"/>
      <color theme="10"/>
      <name val="Arial"/>
      <family val="2"/>
    </font>
    <font>
      <sz val="12"/>
      <color rgb="FF7030A0"/>
      <name val="Arial"/>
      <family val="2"/>
    </font>
    <font>
      <sz val="14"/>
      <name val="Arial"/>
      <family val="2"/>
    </font>
    <font>
      <b/>
      <sz val="11"/>
      <name val="Arial"/>
      <family val="2"/>
    </font>
    <font>
      <sz val="10"/>
      <color rgb="FFFF0000"/>
      <name val="Verdana"/>
      <family val="2"/>
    </font>
    <font>
      <sz val="8"/>
      <color rgb="FFFF0000"/>
      <name val="Verdana"/>
      <family val="2"/>
    </font>
    <font>
      <b/>
      <sz val="10"/>
      <color rgb="FFFF0000"/>
      <name val="Verdana"/>
      <family val="2"/>
    </font>
    <font>
      <b/>
      <sz val="14"/>
      <name val="Arial"/>
      <family val="2"/>
    </font>
    <font>
      <b/>
      <sz val="11"/>
      <color rgb="FF000000"/>
      <name val="Arial"/>
      <family val="2"/>
    </font>
    <font>
      <sz val="11"/>
      <color theme="1"/>
      <name val="Arial"/>
      <family val="2"/>
    </font>
    <font>
      <sz val="11"/>
      <name val="Arial"/>
      <family val="2"/>
    </font>
    <font>
      <b/>
      <sz val="18"/>
      <color theme="0"/>
      <name val="Arial"/>
      <family val="2"/>
    </font>
    <font>
      <b/>
      <i/>
      <sz val="18"/>
      <color theme="0"/>
      <name val="Arial"/>
      <family val="2"/>
    </font>
    <font>
      <b/>
      <i/>
      <sz val="11"/>
      <name val="Arial"/>
      <family val="2"/>
    </font>
    <font>
      <sz val="16"/>
      <color rgb="FF000000"/>
      <name val="Arial"/>
      <family val="2"/>
    </font>
    <font>
      <b/>
      <sz val="16"/>
      <color theme="0"/>
      <name val="Arial"/>
      <family val="2"/>
    </font>
    <font>
      <sz val="11"/>
      <color rgb="FF000000"/>
      <name val="Arial"/>
      <family val="2"/>
    </font>
    <font>
      <b/>
      <sz val="11"/>
      <color theme="0"/>
      <name val="Arial"/>
      <family val="2"/>
    </font>
    <font>
      <sz val="12"/>
      <name val="Arial"/>
      <family val="2"/>
    </font>
    <font>
      <sz val="12"/>
      <color rgb="FFFF0000"/>
      <name val="Arial"/>
      <family val="2"/>
    </font>
    <font>
      <sz val="14"/>
      <color theme="1"/>
      <name val="Arial"/>
      <family val="2"/>
    </font>
    <font>
      <b/>
      <sz val="12"/>
      <name val="Arial"/>
      <family val="2"/>
    </font>
    <font>
      <i/>
      <sz val="12"/>
      <name val="Arial"/>
      <family val="2"/>
    </font>
    <font>
      <b/>
      <sz val="14"/>
      <color theme="0"/>
      <name val="Arial"/>
      <family val="2"/>
    </font>
    <font>
      <i/>
      <sz val="10"/>
      <name val="Arial"/>
      <family val="2"/>
    </font>
    <font>
      <b/>
      <sz val="10"/>
      <name val="Arial"/>
      <family val="2"/>
    </font>
  </fonts>
  <fills count="12">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0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2" borderId="0" applyNumberFormat="0" applyBorder="0" applyAlignment="0" applyProtection="0"/>
    <xf numFmtId="0" fontId="4" fillId="0" borderId="0"/>
    <xf numFmtId="44" fontId="6"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9" fontId="6" fillId="0" borderId="0" applyFont="0" applyFill="0" applyBorder="0" applyAlignment="0" applyProtection="0"/>
    <xf numFmtId="0" fontId="8" fillId="0" borderId="0" applyNumberFormat="0" applyFill="0" applyBorder="0" applyAlignment="0" applyProtection="0"/>
    <xf numFmtId="0" fontId="9" fillId="0" borderId="0"/>
  </cellStyleXfs>
  <cellXfs count="408">
    <xf numFmtId="0" fontId="0" fillId="0" borderId="0" xfId="0"/>
    <xf numFmtId="0" fontId="4" fillId="0" borderId="0" xfId="2" applyFont="1" applyBorder="1" applyAlignment="1"/>
    <xf numFmtId="0" fontId="4" fillId="0" borderId="0" xfId="2" applyFont="1" applyFill="1" applyBorder="1" applyAlignment="1">
      <alignment horizontal="center"/>
    </xf>
    <xf numFmtId="0" fontId="5" fillId="0" borderId="0" xfId="2" applyFont="1" applyBorder="1" applyAlignment="1"/>
    <xf numFmtId="0" fontId="7" fillId="0" borderId="0" xfId="9" applyFont="1" applyAlignment="1">
      <alignment horizontal="right"/>
    </xf>
    <xf numFmtId="0" fontId="9" fillId="0" borderId="0" xfId="9"/>
    <xf numFmtId="0" fontId="7" fillId="0" borderId="0" xfId="9" applyFont="1" applyAlignment="1">
      <alignment horizontal="left"/>
    </xf>
    <xf numFmtId="2" fontId="7" fillId="0" borderId="0" xfId="9" applyNumberFormat="1" applyFont="1" applyAlignment="1">
      <alignment horizontal="right"/>
    </xf>
    <xf numFmtId="0" fontId="7" fillId="0" borderId="0" xfId="9" applyFont="1"/>
    <xf numFmtId="2" fontId="11" fillId="0" borderId="0" xfId="9" applyNumberFormat="1" applyFont="1" applyAlignment="1">
      <alignment horizontal="right"/>
    </xf>
    <xf numFmtId="0" fontId="17" fillId="0" borderId="0" xfId="0" applyFont="1"/>
    <xf numFmtId="0" fontId="17" fillId="0" borderId="0" xfId="0" applyFont="1" applyFill="1"/>
    <xf numFmtId="0" fontId="19" fillId="0" borderId="0" xfId="0" applyFont="1"/>
    <xf numFmtId="0" fontId="17" fillId="0" borderId="1" xfId="0" applyFont="1" applyBorder="1"/>
    <xf numFmtId="0" fontId="17" fillId="0" borderId="0" xfId="0" applyFont="1" applyFill="1" applyBorder="1" applyAlignment="1">
      <alignment wrapText="1"/>
    </xf>
    <xf numFmtId="165" fontId="17" fillId="0" borderId="0" xfId="0" applyNumberFormat="1" applyFont="1"/>
    <xf numFmtId="0" fontId="19" fillId="0" borderId="0" xfId="0" applyFont="1" applyFill="1" applyBorder="1" applyAlignment="1">
      <alignment horizontal="right"/>
    </xf>
    <xf numFmtId="1" fontId="19" fillId="0" borderId="0" xfId="0" applyNumberFormat="1" applyFont="1" applyFill="1" applyBorder="1"/>
    <xf numFmtId="0" fontId="17" fillId="0" borderId="0" xfId="0" applyFont="1" applyFill="1" applyBorder="1"/>
    <xf numFmtId="0" fontId="19" fillId="0" borderId="0" xfId="0" applyFont="1" applyFill="1"/>
    <xf numFmtId="0" fontId="19" fillId="0" borderId="0" xfId="0" applyFont="1" applyFill="1" applyBorder="1" applyAlignment="1">
      <alignment horizontal="left"/>
    </xf>
    <xf numFmtId="1" fontId="17" fillId="0" borderId="0" xfId="0" applyNumberFormat="1" applyFont="1" applyFill="1" applyBorder="1"/>
    <xf numFmtId="0" fontId="19" fillId="0" borderId="0" xfId="0" applyFont="1" applyFill="1" applyBorder="1"/>
    <xf numFmtId="1" fontId="17" fillId="0" borderId="0" xfId="0" applyNumberFormat="1" applyFont="1"/>
    <xf numFmtId="0" fontId="19" fillId="0" borderId="2" xfId="0" applyFont="1" applyBorder="1"/>
    <xf numFmtId="0" fontId="17" fillId="0" borderId="5" xfId="0" applyFont="1" applyBorder="1" applyAlignment="1">
      <alignment horizontal="left" indent="1"/>
    </xf>
    <xf numFmtId="1" fontId="17" fillId="0" borderId="0" xfId="0" applyNumberFormat="1" applyFont="1" applyBorder="1"/>
    <xf numFmtId="0" fontId="17" fillId="0" borderId="0" xfId="0" applyFont="1" applyBorder="1"/>
    <xf numFmtId="0" fontId="17" fillId="0" borderId="6" xfId="0" applyFont="1" applyBorder="1"/>
    <xf numFmtId="0" fontId="17" fillId="0" borderId="7" xfId="0" applyFont="1" applyBorder="1" applyAlignment="1">
      <alignment horizontal="left" indent="1"/>
    </xf>
    <xf numFmtId="0" fontId="17" fillId="0" borderId="8" xfId="0" applyFont="1" applyBorder="1"/>
    <xf numFmtId="164" fontId="17" fillId="0" borderId="0" xfId="0" applyNumberFormat="1" applyFont="1" applyBorder="1"/>
    <xf numFmtId="164" fontId="17" fillId="0" borderId="0" xfId="0" applyNumberFormat="1" applyFont="1"/>
    <xf numFmtId="164" fontId="17" fillId="0" borderId="8" xfId="0" applyNumberFormat="1" applyFont="1" applyBorder="1"/>
    <xf numFmtId="164" fontId="17" fillId="0" borderId="6" xfId="0" applyNumberFormat="1" applyFont="1" applyBorder="1"/>
    <xf numFmtId="0" fontId="19" fillId="0" borderId="5" xfId="0" applyFont="1" applyBorder="1" applyAlignment="1">
      <alignment horizontal="left" indent="1"/>
    </xf>
    <xf numFmtId="164" fontId="19" fillId="0" borderId="6" xfId="0" applyNumberFormat="1" applyFont="1" applyBorder="1"/>
    <xf numFmtId="0" fontId="19" fillId="0" borderId="7" xfId="0" applyFont="1" applyBorder="1" applyAlignment="1">
      <alignment horizontal="left" indent="1"/>
    </xf>
    <xf numFmtId="164" fontId="19" fillId="0" borderId="9" xfId="0" applyNumberFormat="1" applyFont="1" applyBorder="1"/>
    <xf numFmtId="164" fontId="17" fillId="0" borderId="4" xfId="0" applyNumberFormat="1" applyFont="1" applyBorder="1"/>
    <xf numFmtId="0" fontId="17" fillId="0" borderId="1" xfId="0" applyFont="1" applyBorder="1" applyAlignment="1">
      <alignment horizontal="left" indent="1"/>
    </xf>
    <xf numFmtId="164" fontId="17" fillId="0" borderId="1" xfId="0" applyNumberFormat="1" applyFont="1" applyFill="1" applyBorder="1"/>
    <xf numFmtId="2" fontId="17" fillId="0" borderId="1" xfId="0" applyNumberFormat="1" applyFont="1" applyBorder="1"/>
    <xf numFmtId="164" fontId="17" fillId="0" borderId="1" xfId="0" applyNumberFormat="1" applyFont="1" applyFill="1" applyBorder="1" applyAlignment="1">
      <alignment horizontal="center"/>
    </xf>
    <xf numFmtId="0" fontId="17" fillId="0" borderId="1" xfId="0" applyFont="1" applyBorder="1" applyAlignment="1">
      <alignment horizontal="center"/>
    </xf>
    <xf numFmtId="164" fontId="17" fillId="8" borderId="1" xfId="0" applyNumberFormat="1" applyFont="1" applyFill="1" applyBorder="1" applyAlignment="1">
      <alignment horizontal="center"/>
    </xf>
    <xf numFmtId="10" fontId="17" fillId="8" borderId="1" xfId="7" applyNumberFormat="1" applyFont="1" applyFill="1" applyBorder="1" applyAlignment="1">
      <alignment horizontal="center"/>
    </xf>
    <xf numFmtId="2" fontId="17" fillId="8" borderId="1" xfId="0" applyNumberFormat="1" applyFont="1" applyFill="1" applyBorder="1" applyAlignment="1">
      <alignment horizontal="center"/>
    </xf>
    <xf numFmtId="0" fontId="17" fillId="8" borderId="1" xfId="0" applyFont="1" applyFill="1" applyBorder="1" applyAlignment="1">
      <alignment horizontal="center"/>
    </xf>
    <xf numFmtId="0" fontId="19" fillId="0" borderId="1" xfId="0" applyFont="1" applyBorder="1"/>
    <xf numFmtId="164" fontId="17" fillId="0" borderId="1" xfId="0" applyNumberFormat="1" applyFont="1" applyBorder="1" applyAlignment="1">
      <alignment horizontal="center"/>
    </xf>
    <xf numFmtId="0" fontId="19" fillId="0" borderId="1" xfId="0" applyFont="1" applyBorder="1" applyAlignment="1">
      <alignment horizontal="left" indent="1"/>
    </xf>
    <xf numFmtId="164" fontId="19" fillId="0" borderId="1" xfId="0" applyNumberFormat="1" applyFont="1" applyBorder="1" applyAlignment="1">
      <alignment horizontal="center"/>
    </xf>
    <xf numFmtId="0" fontId="19" fillId="0" borderId="1" xfId="0" applyFont="1" applyBorder="1" applyAlignment="1">
      <alignment horizontal="center"/>
    </xf>
    <xf numFmtId="165" fontId="17" fillId="0" borderId="1" xfId="0" applyNumberFormat="1" applyFont="1" applyBorder="1" applyAlignment="1">
      <alignment horizontal="center"/>
    </xf>
    <xf numFmtId="165" fontId="17" fillId="0" borderId="0" xfId="0" applyNumberFormat="1" applyFont="1" applyBorder="1" applyAlignment="1">
      <alignment horizontal="center"/>
    </xf>
    <xf numFmtId="165" fontId="17" fillId="0" borderId="6" xfId="0" applyNumberFormat="1" applyFont="1" applyBorder="1" applyAlignment="1">
      <alignment horizontal="center"/>
    </xf>
    <xf numFmtId="165" fontId="17" fillId="0" borderId="9" xfId="0" applyNumberFormat="1"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22" fillId="0" borderId="0" xfId="0" applyFont="1" applyFill="1" applyBorder="1"/>
    <xf numFmtId="0" fontId="21" fillId="0" borderId="0" xfId="8" applyFont="1" applyFill="1" applyBorder="1"/>
    <xf numFmtId="164" fontId="17" fillId="0" borderId="0" xfId="0" applyNumberFormat="1" applyFont="1" applyFill="1" applyBorder="1"/>
    <xf numFmtId="164" fontId="17" fillId="9" borderId="1" xfId="0" applyNumberFormat="1" applyFont="1" applyFill="1" applyBorder="1" applyAlignment="1">
      <alignment horizontal="center"/>
    </xf>
    <xf numFmtId="1" fontId="17" fillId="0" borderId="1" xfId="0" applyNumberFormat="1" applyFont="1" applyBorder="1" applyAlignment="1">
      <alignment horizontal="center"/>
    </xf>
    <xf numFmtId="0" fontId="17" fillId="10" borderId="0" xfId="0" applyFont="1" applyFill="1" applyBorder="1"/>
    <xf numFmtId="1" fontId="17" fillId="10" borderId="0" xfId="0" applyNumberFormat="1" applyFont="1" applyFill="1" applyBorder="1"/>
    <xf numFmtId="0" fontId="17" fillId="10" borderId="10" xfId="0" applyFont="1" applyFill="1" applyBorder="1"/>
    <xf numFmtId="0" fontId="17" fillId="10" borderId="20" xfId="0" applyFont="1" applyFill="1" applyBorder="1"/>
    <xf numFmtId="0" fontId="17" fillId="10" borderId="11" xfId="0" applyFont="1" applyFill="1" applyBorder="1"/>
    <xf numFmtId="0" fontId="17" fillId="10" borderId="12" xfId="0" applyFont="1" applyFill="1" applyBorder="1"/>
    <xf numFmtId="0" fontId="17" fillId="10" borderId="13" xfId="0" applyFont="1" applyFill="1" applyBorder="1"/>
    <xf numFmtId="0" fontId="19" fillId="10" borderId="12" xfId="0" applyFont="1" applyFill="1" applyBorder="1"/>
    <xf numFmtId="0" fontId="17" fillId="10" borderId="21" xfId="0" applyFont="1" applyFill="1" applyBorder="1"/>
    <xf numFmtId="0" fontId="17" fillId="10" borderId="15" xfId="0" applyFont="1" applyFill="1" applyBorder="1"/>
    <xf numFmtId="0" fontId="19" fillId="10" borderId="26" xfId="0" applyFont="1" applyFill="1" applyBorder="1"/>
    <xf numFmtId="0" fontId="19" fillId="10" borderId="8" xfId="0" applyFont="1" applyFill="1" applyBorder="1"/>
    <xf numFmtId="0" fontId="19" fillId="10" borderId="8" xfId="0" applyFont="1" applyFill="1" applyBorder="1" applyAlignment="1">
      <alignment wrapText="1"/>
    </xf>
    <xf numFmtId="1" fontId="17" fillId="10" borderId="12" xfId="0" applyNumberFormat="1" applyFont="1" applyFill="1" applyBorder="1" applyAlignment="1">
      <alignment horizontal="center"/>
    </xf>
    <xf numFmtId="1" fontId="17" fillId="10" borderId="0" xfId="0" applyNumberFormat="1" applyFont="1" applyFill="1" applyBorder="1" applyAlignment="1">
      <alignment horizontal="center"/>
    </xf>
    <xf numFmtId="0" fontId="17" fillId="10" borderId="14" xfId="0" applyFont="1" applyFill="1" applyBorder="1" applyAlignment="1">
      <alignment horizontal="center"/>
    </xf>
    <xf numFmtId="1" fontId="17" fillId="10" borderId="21" xfId="0" applyNumberFormat="1" applyFont="1" applyFill="1" applyBorder="1" applyAlignment="1">
      <alignment horizontal="center"/>
    </xf>
    <xf numFmtId="167" fontId="17" fillId="9" borderId="1" xfId="0" applyNumberFormat="1" applyFont="1" applyFill="1" applyBorder="1" applyAlignment="1">
      <alignment horizontal="center"/>
    </xf>
    <xf numFmtId="1" fontId="17" fillId="9" borderId="1" xfId="0" applyNumberFormat="1" applyFont="1" applyFill="1" applyBorder="1" applyAlignment="1">
      <alignment horizontal="center"/>
    </xf>
    <xf numFmtId="1" fontId="17" fillId="0" borderId="1" xfId="0" applyNumberFormat="1" applyFont="1" applyFill="1" applyBorder="1" applyAlignment="1">
      <alignment horizontal="center"/>
    </xf>
    <xf numFmtId="0" fontId="19" fillId="0" borderId="1" xfId="0" applyFont="1" applyFill="1" applyBorder="1" applyAlignment="1">
      <alignment horizontal="left"/>
    </xf>
    <xf numFmtId="1" fontId="17" fillId="0" borderId="1" xfId="0" applyNumberFormat="1" applyFont="1" applyFill="1" applyBorder="1"/>
    <xf numFmtId="0" fontId="19" fillId="0" borderId="1" xfId="0" applyFont="1" applyFill="1" applyBorder="1" applyAlignment="1">
      <alignment horizontal="right"/>
    </xf>
    <xf numFmtId="164" fontId="19" fillId="0" borderId="1" xfId="0" applyNumberFormat="1" applyFont="1" applyFill="1" applyBorder="1"/>
    <xf numFmtId="164" fontId="19" fillId="0" borderId="1" xfId="0" applyNumberFormat="1" applyFont="1" applyFill="1" applyBorder="1" applyAlignment="1">
      <alignment horizontal="center"/>
    </xf>
    <xf numFmtId="0" fontId="17" fillId="0" borderId="1" xfId="0" applyFont="1" applyFill="1" applyBorder="1" applyAlignment="1">
      <alignment horizontal="left"/>
    </xf>
    <xf numFmtId="0" fontId="17" fillId="0" borderId="1" xfId="0" applyFont="1" applyFill="1" applyBorder="1" applyAlignment="1"/>
    <xf numFmtId="0" fontId="17" fillId="0" borderId="0" xfId="0" applyFont="1" applyFill="1" applyBorder="1" applyAlignment="1"/>
    <xf numFmtId="0" fontId="17" fillId="0" borderId="19" xfId="0" applyFont="1" applyFill="1" applyBorder="1" applyAlignment="1">
      <alignment horizontal="right"/>
    </xf>
    <xf numFmtId="0" fontId="19" fillId="0" borderId="4" xfId="0" applyFont="1" applyFill="1" applyBorder="1" applyAlignment="1">
      <alignment horizontal="right"/>
    </xf>
    <xf numFmtId="0" fontId="17" fillId="0" borderId="1" xfId="0" applyFont="1" applyFill="1" applyBorder="1" applyAlignment="1">
      <alignment horizontal="right"/>
    </xf>
    <xf numFmtId="0" fontId="17" fillId="0" borderId="1" xfId="0" applyFont="1" applyFill="1" applyBorder="1"/>
    <xf numFmtId="0" fontId="23" fillId="0" borderId="0" xfId="0" applyFont="1" applyFill="1" applyBorder="1"/>
    <xf numFmtId="0" fontId="19" fillId="0" borderId="1" xfId="0" applyFont="1" applyFill="1" applyBorder="1"/>
    <xf numFmtId="0" fontId="17" fillId="0" borderId="1" xfId="0" applyFont="1" applyFill="1" applyBorder="1" applyAlignment="1">
      <alignment horizontal="left" indent="1"/>
    </xf>
    <xf numFmtId="0" fontId="23" fillId="0" borderId="1" xfId="0" applyFont="1" applyFill="1" applyBorder="1" applyAlignment="1">
      <alignment horizontal="right"/>
    </xf>
    <xf numFmtId="0" fontId="28" fillId="0" borderId="1" xfId="0" applyFont="1" applyFill="1" applyBorder="1"/>
    <xf numFmtId="0" fontId="17" fillId="9" borderId="1" xfId="0" applyFont="1" applyFill="1" applyBorder="1"/>
    <xf numFmtId="0" fontId="17" fillId="0" borderId="8" xfId="0" applyFont="1" applyFill="1" applyBorder="1"/>
    <xf numFmtId="0" fontId="24" fillId="0" borderId="0" xfId="1" applyFont="1" applyFill="1" applyBorder="1"/>
    <xf numFmtId="0" fontId="4" fillId="0" borderId="0" xfId="2" applyFont="1" applyFill="1" applyBorder="1" applyAlignment="1"/>
    <xf numFmtId="0" fontId="24" fillId="9" borderId="1" xfId="2" applyFont="1" applyFill="1" applyBorder="1" applyAlignment="1">
      <alignment horizontal="center"/>
    </xf>
    <xf numFmtId="0" fontId="24" fillId="9" borderId="1" xfId="2" applyFont="1" applyFill="1" applyBorder="1" applyAlignment="1">
      <alignment horizontal="center" wrapText="1"/>
    </xf>
    <xf numFmtId="0" fontId="17" fillId="0" borderId="1" xfId="0" applyFont="1" applyBorder="1" applyAlignment="1">
      <alignment horizontal="left" wrapText="1" indent="1"/>
    </xf>
    <xf numFmtId="164" fontId="17" fillId="0" borderId="1" xfId="3" applyNumberFormat="1" applyFont="1" applyFill="1" applyBorder="1" applyAlignment="1">
      <alignment horizontal="center"/>
    </xf>
    <xf numFmtId="0" fontId="17" fillId="0" borderId="1" xfId="0" applyFont="1" applyBorder="1" applyAlignment="1">
      <alignment horizontal="left" indent="2"/>
    </xf>
    <xf numFmtId="0" fontId="29" fillId="0" borderId="1" xfId="0" applyFont="1" applyBorder="1" applyAlignment="1">
      <alignment horizontal="center"/>
    </xf>
    <xf numFmtId="164" fontId="19" fillId="0" borderId="1" xfId="3" applyNumberFormat="1" applyFont="1" applyFill="1" applyBorder="1" applyAlignment="1">
      <alignment horizontal="center"/>
    </xf>
    <xf numFmtId="0" fontId="17" fillId="9" borderId="1" xfId="0" applyFont="1" applyFill="1" applyBorder="1" applyAlignment="1">
      <alignment horizontal="center"/>
    </xf>
    <xf numFmtId="0" fontId="18" fillId="0" borderId="0" xfId="0" applyFont="1" applyFill="1" applyBorder="1"/>
    <xf numFmtId="0" fontId="16" fillId="0" borderId="0" xfId="0" applyFont="1" applyFill="1" applyBorder="1"/>
    <xf numFmtId="0" fontId="32" fillId="0" borderId="0" xfId="0" applyFont="1" applyFill="1" applyAlignment="1">
      <alignment horizontal="center" vertical="center" wrapText="1"/>
    </xf>
    <xf numFmtId="0" fontId="22" fillId="10" borderId="0" xfId="0" applyFont="1" applyFill="1" applyBorder="1" applyAlignment="1"/>
    <xf numFmtId="0" fontId="19" fillId="10" borderId="10" xfId="0" applyFont="1" applyFill="1" applyBorder="1"/>
    <xf numFmtId="0" fontId="22" fillId="10" borderId="20" xfId="0" applyFont="1" applyFill="1" applyBorder="1" applyAlignment="1"/>
    <xf numFmtId="0" fontId="19" fillId="10" borderId="12" xfId="0" applyFont="1" applyFill="1" applyBorder="1" applyAlignment="1"/>
    <xf numFmtId="0" fontId="5" fillId="10" borderId="0" xfId="2" applyFont="1" applyFill="1" applyBorder="1" applyAlignment="1"/>
    <xf numFmtId="0" fontId="31" fillId="10" borderId="1" xfId="2" applyFont="1" applyFill="1" applyBorder="1" applyAlignment="1">
      <alignment horizontal="center" wrapText="1"/>
    </xf>
    <xf numFmtId="0" fontId="30" fillId="10" borderId="29" xfId="0" applyFont="1" applyFill="1" applyBorder="1" applyAlignment="1">
      <alignment horizontal="center" wrapText="1"/>
    </xf>
    <xf numFmtId="0" fontId="30" fillId="10" borderId="30" xfId="0" applyFont="1" applyFill="1" applyBorder="1" applyAlignment="1">
      <alignment horizontal="center" wrapText="1"/>
    </xf>
    <xf numFmtId="0" fontId="31" fillId="10" borderId="31" xfId="2" applyFont="1" applyFill="1" applyBorder="1" applyAlignment="1">
      <alignment horizontal="center" wrapText="1"/>
    </xf>
    <xf numFmtId="0" fontId="24" fillId="9" borderId="31" xfId="2" applyFont="1" applyFill="1" applyBorder="1" applyAlignment="1">
      <alignment horizontal="center" wrapText="1"/>
    </xf>
    <xf numFmtId="164" fontId="17" fillId="0" borderId="1" xfId="0" applyNumberFormat="1" applyFont="1" applyBorder="1"/>
    <xf numFmtId="164" fontId="19" fillId="8" borderId="1" xfId="0" applyNumberFormat="1" applyFont="1" applyFill="1" applyBorder="1" applyAlignment="1">
      <alignment horizontal="center"/>
    </xf>
    <xf numFmtId="10" fontId="19" fillId="8" borderId="1" xfId="7" applyNumberFormat="1" applyFont="1" applyFill="1" applyBorder="1" applyAlignment="1">
      <alignment horizontal="center"/>
    </xf>
    <xf numFmtId="2" fontId="19" fillId="8" borderId="1" xfId="0" applyNumberFormat="1" applyFont="1" applyFill="1" applyBorder="1" applyAlignment="1">
      <alignment horizontal="center"/>
    </xf>
    <xf numFmtId="0" fontId="19" fillId="8" borderId="1" xfId="0" applyFont="1" applyFill="1" applyBorder="1" applyAlignment="1">
      <alignment horizontal="center"/>
    </xf>
    <xf numFmtId="0" fontId="17" fillId="6" borderId="0" xfId="0" applyFont="1" applyFill="1" applyBorder="1"/>
    <xf numFmtId="0" fontId="17" fillId="4" borderId="0" xfId="0" applyFont="1" applyFill="1" applyBorder="1"/>
    <xf numFmtId="0" fontId="17" fillId="4" borderId="0" xfId="0" applyFont="1" applyFill="1"/>
    <xf numFmtId="0" fontId="19" fillId="4" borderId="0" xfId="0" applyFont="1" applyFill="1" applyBorder="1"/>
    <xf numFmtId="0" fontId="17" fillId="4" borderId="0" xfId="0" applyFont="1" applyFill="1" applyBorder="1" applyAlignment="1">
      <alignment wrapText="1"/>
    </xf>
    <xf numFmtId="0" fontId="17" fillId="4" borderId="0" xfId="0" applyFont="1" applyFill="1" applyBorder="1" applyAlignment="1"/>
    <xf numFmtId="0" fontId="23" fillId="4" borderId="0" xfId="0" applyFont="1" applyFill="1" applyBorder="1"/>
    <xf numFmtId="1" fontId="17" fillId="4" borderId="0" xfId="0" applyNumberFormat="1" applyFont="1" applyFill="1" applyBorder="1"/>
    <xf numFmtId="1" fontId="19" fillId="4" borderId="0" xfId="0" applyNumberFormat="1" applyFont="1" applyFill="1" applyBorder="1"/>
    <xf numFmtId="164" fontId="17" fillId="4" borderId="0" xfId="0" applyNumberFormat="1" applyFont="1" applyFill="1" applyBorder="1"/>
    <xf numFmtId="0" fontId="19" fillId="4" borderId="0" xfId="0" applyFont="1" applyFill="1"/>
    <xf numFmtId="164" fontId="17" fillId="4" borderId="0" xfId="0" applyNumberFormat="1" applyFont="1" applyFill="1"/>
    <xf numFmtId="0" fontId="19" fillId="0" borderId="3" xfId="0" applyFont="1" applyBorder="1"/>
    <xf numFmtId="0" fontId="19" fillId="0" borderId="4" xfId="0" applyFont="1" applyBorder="1"/>
    <xf numFmtId="165" fontId="17" fillId="0" borderId="8" xfId="0" applyNumberFormat="1" applyFont="1" applyBorder="1" applyAlignment="1">
      <alignment horizontal="center"/>
    </xf>
    <xf numFmtId="164" fontId="17" fillId="0" borderId="0" xfId="0" applyNumberFormat="1" applyFont="1" applyFill="1"/>
    <xf numFmtId="0" fontId="28" fillId="0" borderId="1" xfId="0" applyFont="1" applyFill="1" applyBorder="1" applyAlignment="1">
      <alignment horizontal="right"/>
    </xf>
    <xf numFmtId="0" fontId="28" fillId="0" borderId="0" xfId="0" applyFont="1" applyFill="1" applyBorder="1"/>
    <xf numFmtId="0" fontId="17" fillId="0" borderId="0" xfId="0" applyFont="1" applyBorder="1" applyAlignment="1">
      <alignment horizontal="left" indent="1"/>
    </xf>
    <xf numFmtId="164" fontId="17" fillId="9" borderId="1" xfId="3" applyNumberFormat="1" applyFont="1" applyFill="1" applyBorder="1" applyAlignment="1">
      <alignment horizontal="center"/>
    </xf>
    <xf numFmtId="0" fontId="19" fillId="7" borderId="10" xfId="0" applyFont="1" applyFill="1" applyBorder="1"/>
    <xf numFmtId="0" fontId="22" fillId="7" borderId="20" xfId="0" applyFont="1" applyFill="1" applyBorder="1" applyAlignment="1"/>
    <xf numFmtId="0" fontId="17" fillId="7" borderId="11" xfId="0" applyFont="1" applyFill="1" applyBorder="1"/>
    <xf numFmtId="0" fontId="19" fillId="7" borderId="12" xfId="0" applyFont="1" applyFill="1" applyBorder="1"/>
    <xf numFmtId="0" fontId="22" fillId="7" borderId="0" xfId="0" applyFont="1" applyFill="1" applyBorder="1" applyAlignment="1"/>
    <xf numFmtId="0" fontId="17" fillId="7" borderId="13" xfId="0" applyFont="1" applyFill="1" applyBorder="1"/>
    <xf numFmtId="0" fontId="17" fillId="7" borderId="0" xfId="0" applyFont="1" applyFill="1" applyBorder="1"/>
    <xf numFmtId="0" fontId="31" fillId="7" borderId="1" xfId="2" applyFont="1" applyFill="1" applyBorder="1" applyAlignment="1">
      <alignment horizontal="center"/>
    </xf>
    <xf numFmtId="0" fontId="17" fillId="7" borderId="12" xfId="0" applyFont="1" applyFill="1" applyBorder="1"/>
    <xf numFmtId="0" fontId="19" fillId="7" borderId="12" xfId="0" applyFont="1" applyFill="1" applyBorder="1" applyAlignment="1"/>
    <xf numFmtId="0" fontId="30" fillId="7" borderId="29" xfId="0" applyFont="1" applyFill="1" applyBorder="1" applyAlignment="1">
      <alignment horizontal="center"/>
    </xf>
    <xf numFmtId="0" fontId="30" fillId="7" borderId="30" xfId="0" applyFont="1" applyFill="1" applyBorder="1" applyAlignment="1">
      <alignment horizontal="center"/>
    </xf>
    <xf numFmtId="0" fontId="31" fillId="7" borderId="31" xfId="2" applyFont="1" applyFill="1" applyBorder="1" applyAlignment="1">
      <alignment horizontal="center"/>
    </xf>
    <xf numFmtId="0" fontId="17" fillId="7" borderId="21" xfId="0" applyFont="1" applyFill="1" applyBorder="1"/>
    <xf numFmtId="0" fontId="17" fillId="7" borderId="15" xfId="0" applyFont="1" applyFill="1" applyBorder="1"/>
    <xf numFmtId="0" fontId="24" fillId="9" borderId="31" xfId="2" applyFont="1" applyFill="1" applyBorder="1" applyAlignment="1">
      <alignment horizontal="center"/>
    </xf>
    <xf numFmtId="0" fontId="17" fillId="7" borderId="10" xfId="0" applyFont="1" applyFill="1" applyBorder="1"/>
    <xf numFmtId="0" fontId="17" fillId="7" borderId="20" xfId="0" applyFont="1" applyFill="1" applyBorder="1"/>
    <xf numFmtId="0" fontId="19" fillId="7" borderId="26" xfId="0" applyFont="1" applyFill="1" applyBorder="1"/>
    <xf numFmtId="0" fontId="19" fillId="7" borderId="8" xfId="0" applyFont="1" applyFill="1" applyBorder="1"/>
    <xf numFmtId="0" fontId="17" fillId="7" borderId="14" xfId="0" applyFont="1" applyFill="1" applyBorder="1"/>
    <xf numFmtId="0" fontId="17" fillId="7" borderId="16" xfId="0" applyFont="1" applyFill="1" applyBorder="1"/>
    <xf numFmtId="0" fontId="17" fillId="7" borderId="17" xfId="0" applyFont="1" applyFill="1" applyBorder="1"/>
    <xf numFmtId="167" fontId="17" fillId="7" borderId="0" xfId="0" applyNumberFormat="1" applyFont="1" applyFill="1" applyBorder="1" applyAlignment="1">
      <alignment horizontal="center"/>
    </xf>
    <xf numFmtId="167" fontId="17" fillId="7" borderId="12" xfId="0" applyNumberFormat="1" applyFont="1" applyFill="1" applyBorder="1" applyAlignment="1">
      <alignment horizontal="center"/>
    </xf>
    <xf numFmtId="0" fontId="19" fillId="7" borderId="8" xfId="0" applyFont="1" applyFill="1" applyBorder="1" applyAlignment="1"/>
    <xf numFmtId="0" fontId="17" fillId="7" borderId="8" xfId="0" applyFont="1" applyFill="1" applyBorder="1" applyAlignment="1"/>
    <xf numFmtId="1" fontId="17" fillId="4" borderId="0" xfId="0" applyNumberFormat="1" applyFont="1" applyFill="1"/>
    <xf numFmtId="0" fontId="28" fillId="4" borderId="0" xfId="0" applyFont="1" applyFill="1" applyBorder="1"/>
    <xf numFmtId="0" fontId="35" fillId="0" borderId="0" xfId="0" applyFont="1"/>
    <xf numFmtId="0" fontId="36" fillId="0" borderId="0" xfId="0" applyFont="1" applyAlignment="1">
      <alignment horizontal="center" vertical="center"/>
    </xf>
    <xf numFmtId="0" fontId="37" fillId="0" borderId="0" xfId="0" applyFont="1"/>
    <xf numFmtId="0" fontId="29" fillId="0" borderId="0" xfId="0" applyFont="1"/>
    <xf numFmtId="0" fontId="37" fillId="0" borderId="0" xfId="0" applyFont="1" applyAlignment="1">
      <alignment vertical="top" wrapText="1"/>
    </xf>
    <xf numFmtId="0" fontId="37" fillId="11" borderId="0" xfId="0" applyFont="1" applyFill="1"/>
    <xf numFmtId="0" fontId="20" fillId="0" borderId="0" xfId="0" applyFont="1" applyFill="1"/>
    <xf numFmtId="0" fontId="17" fillId="0" borderId="12" xfId="0" applyFont="1" applyBorder="1" applyAlignment="1">
      <alignment horizontal="center"/>
    </xf>
    <xf numFmtId="0" fontId="17" fillId="0" borderId="14" xfId="0" applyFont="1" applyBorder="1" applyAlignment="1">
      <alignment horizontal="center"/>
    </xf>
    <xf numFmtId="0" fontId="40" fillId="0" borderId="0" xfId="0" applyFont="1"/>
    <xf numFmtId="164" fontId="19" fillId="0" borderId="0" xfId="0" applyNumberFormat="1" applyFont="1" applyFill="1" applyBorder="1"/>
    <xf numFmtId="2" fontId="17" fillId="0" borderId="0" xfId="0" applyNumberFormat="1" applyFont="1" applyBorder="1"/>
    <xf numFmtId="16" fontId="17" fillId="0" borderId="0" xfId="0" applyNumberFormat="1" applyFont="1" applyBorder="1" applyAlignment="1">
      <alignment horizontal="left"/>
    </xf>
    <xf numFmtId="164" fontId="17" fillId="0" borderId="8" xfId="0" applyNumberFormat="1" applyFont="1" applyFill="1" applyBorder="1"/>
    <xf numFmtId="0" fontId="39" fillId="9" borderId="18" xfId="0" applyFont="1" applyFill="1" applyBorder="1" applyAlignment="1">
      <alignment horizontal="center" wrapText="1"/>
    </xf>
    <xf numFmtId="0" fontId="39" fillId="9" borderId="1" xfId="0" applyFont="1" applyFill="1" applyBorder="1" applyAlignment="1">
      <alignment horizontal="center" wrapText="1"/>
    </xf>
    <xf numFmtId="164" fontId="17" fillId="0" borderId="0" xfId="0" applyNumberFormat="1" applyFont="1" applyAlignment="1">
      <alignment horizontal="center"/>
    </xf>
    <xf numFmtId="0" fontId="19" fillId="0" borderId="2" xfId="0" applyFont="1" applyFill="1" applyBorder="1" applyAlignment="1">
      <alignment horizontal="right" indent="1"/>
    </xf>
    <xf numFmtId="16" fontId="17" fillId="0" borderId="1" xfId="0" applyNumberFormat="1" applyFont="1" applyBorder="1" applyAlignment="1">
      <alignment horizontal="left"/>
    </xf>
    <xf numFmtId="10" fontId="17" fillId="8" borderId="1" xfId="0" applyNumberFormat="1" applyFont="1" applyFill="1" applyBorder="1" applyAlignment="1">
      <alignment horizontal="center"/>
    </xf>
    <xf numFmtId="10" fontId="19" fillId="8" borderId="1" xfId="0" applyNumberFormat="1" applyFont="1" applyFill="1" applyBorder="1" applyAlignment="1">
      <alignment horizontal="center"/>
    </xf>
    <xf numFmtId="0" fontId="39" fillId="0" borderId="1" xfId="0" applyFont="1" applyFill="1" applyBorder="1" applyAlignment="1">
      <alignment horizontal="left" indent="1"/>
    </xf>
    <xf numFmtId="0" fontId="17" fillId="0" borderId="1" xfId="0" applyFont="1" applyFill="1" applyBorder="1" applyAlignment="1">
      <alignment horizontal="right" indent="1"/>
    </xf>
    <xf numFmtId="0" fontId="19" fillId="0" borderId="1" xfId="0" applyFont="1" applyFill="1" applyBorder="1" applyAlignment="1">
      <alignment horizontal="right" indent="1"/>
    </xf>
    <xf numFmtId="0" fontId="42" fillId="0" borderId="1" xfId="0" applyFont="1" applyFill="1" applyBorder="1" applyAlignment="1">
      <alignment horizontal="left"/>
    </xf>
    <xf numFmtId="164" fontId="19" fillId="0" borderId="6" xfId="0" applyNumberFormat="1" applyFont="1" applyFill="1" applyBorder="1" applyAlignment="1">
      <alignment horizontal="center"/>
    </xf>
    <xf numFmtId="0" fontId="19" fillId="0" borderId="5" xfId="0" applyFont="1" applyFill="1" applyBorder="1" applyAlignment="1">
      <alignment horizontal="left"/>
    </xf>
    <xf numFmtId="0" fontId="23" fillId="0" borderId="1" xfId="0" applyFont="1" applyFill="1" applyBorder="1" applyAlignment="1">
      <alignment horizontal="center"/>
    </xf>
    <xf numFmtId="0" fontId="41" fillId="0" borderId="0" xfId="0" applyFont="1" applyFill="1"/>
    <xf numFmtId="0" fontId="17" fillId="0" borderId="1" xfId="0" applyFont="1" applyFill="1" applyBorder="1" applyAlignment="1">
      <alignment horizontal="left" indent="2"/>
    </xf>
    <xf numFmtId="0" fontId="39" fillId="0" borderId="1" xfId="0" applyFont="1" applyFill="1" applyBorder="1"/>
    <xf numFmtId="0" fontId="39" fillId="9" borderId="1" xfId="0" applyFont="1" applyFill="1" applyBorder="1"/>
    <xf numFmtId="7" fontId="17" fillId="9" borderId="1" xfId="0" applyNumberFormat="1" applyFont="1" applyFill="1" applyBorder="1"/>
    <xf numFmtId="2" fontId="19" fillId="9" borderId="1" xfId="0" applyNumberFormat="1" applyFont="1" applyFill="1" applyBorder="1"/>
    <xf numFmtId="2" fontId="17" fillId="9" borderId="1" xfId="0" applyNumberFormat="1" applyFont="1" applyFill="1" applyBorder="1"/>
    <xf numFmtId="0" fontId="19" fillId="9" borderId="1" xfId="0" applyFont="1" applyFill="1" applyBorder="1"/>
    <xf numFmtId="0" fontId="17" fillId="0" borderId="5" xfId="0" applyFont="1" applyBorder="1" applyAlignment="1">
      <alignment horizontal="center"/>
    </xf>
    <xf numFmtId="0" fontId="17" fillId="0" borderId="7" xfId="0" applyFont="1" applyBorder="1" applyAlignment="1">
      <alignment horizontal="center"/>
    </xf>
    <xf numFmtId="0" fontId="16" fillId="4" borderId="0" xfId="0" applyFont="1" applyFill="1"/>
    <xf numFmtId="0" fontId="5" fillId="4" borderId="0" xfId="2" applyFont="1" applyFill="1" applyBorder="1" applyAlignment="1"/>
    <xf numFmtId="0" fontId="4" fillId="4" borderId="0" xfId="2" applyFont="1" applyFill="1" applyBorder="1" applyAlignment="1"/>
    <xf numFmtId="0" fontId="4" fillId="4" borderId="0" xfId="2" applyFont="1" applyFill="1" applyBorder="1" applyAlignment="1">
      <alignment horizontal="center"/>
    </xf>
    <xf numFmtId="164" fontId="19" fillId="4" borderId="0" xfId="0" applyNumberFormat="1" applyFont="1" applyFill="1" applyBorder="1"/>
    <xf numFmtId="0" fontId="41" fillId="4" borderId="0" xfId="0" applyFont="1" applyFill="1"/>
    <xf numFmtId="7" fontId="17" fillId="9" borderId="0" xfId="0" applyNumberFormat="1" applyFont="1" applyFill="1" applyBorder="1"/>
    <xf numFmtId="2" fontId="19" fillId="9" borderId="0" xfId="0" applyNumberFormat="1" applyFont="1" applyFill="1" applyBorder="1"/>
    <xf numFmtId="7" fontId="17" fillId="9" borderId="8" xfId="0" applyNumberFormat="1" applyFont="1" applyFill="1" applyBorder="1"/>
    <xf numFmtId="2" fontId="17" fillId="9" borderId="8" xfId="0" applyNumberFormat="1" applyFont="1" applyFill="1" applyBorder="1"/>
    <xf numFmtId="0" fontId="19" fillId="0" borderId="0" xfId="0" applyFont="1" applyFill="1" applyBorder="1" applyAlignment="1">
      <alignment horizontal="right" indent="1"/>
    </xf>
    <xf numFmtId="164" fontId="19" fillId="0" borderId="8" xfId="0" applyNumberFormat="1" applyFont="1" applyFill="1" applyBorder="1"/>
    <xf numFmtId="0" fontId="17" fillId="4" borderId="0" xfId="0" applyFont="1" applyFill="1" applyBorder="1" applyAlignment="1">
      <alignment horizontal="center"/>
    </xf>
    <xf numFmtId="2" fontId="17" fillId="4" borderId="0" xfId="0" applyNumberFormat="1" applyFont="1" applyFill="1" applyBorder="1"/>
    <xf numFmtId="0" fontId="17" fillId="4" borderId="0" xfId="0" quotePrefix="1" applyFont="1" applyFill="1" applyBorder="1"/>
    <xf numFmtId="166" fontId="17" fillId="4" borderId="0" xfId="0" applyNumberFormat="1" applyFont="1" applyFill="1" applyBorder="1"/>
    <xf numFmtId="168" fontId="17" fillId="9" borderId="1" xfId="0" applyNumberFormat="1" applyFont="1" applyFill="1" applyBorder="1"/>
    <xf numFmtId="164" fontId="19" fillId="8" borderId="6" xfId="0" applyNumberFormat="1" applyFont="1" applyFill="1" applyBorder="1" applyAlignment="1">
      <alignment horizontal="center"/>
    </xf>
    <xf numFmtId="10" fontId="19" fillId="8" borderId="9" xfId="0" applyNumberFormat="1" applyFont="1" applyFill="1" applyBorder="1" applyAlignment="1">
      <alignment horizontal="center"/>
    </xf>
    <xf numFmtId="164" fontId="17" fillId="9" borderId="1" xfId="0" applyNumberFormat="1" applyFont="1" applyFill="1" applyBorder="1"/>
    <xf numFmtId="0" fontId="19" fillId="0" borderId="5" xfId="0" applyFont="1" applyFill="1" applyBorder="1" applyAlignment="1">
      <alignment wrapText="1"/>
    </xf>
    <xf numFmtId="0" fontId="17" fillId="0" borderId="9" xfId="0" applyFont="1" applyFill="1" applyBorder="1"/>
    <xf numFmtId="0" fontId="17" fillId="0" borderId="6" xfId="0" applyFont="1" applyFill="1" applyBorder="1" applyAlignment="1"/>
    <xf numFmtId="0" fontId="16" fillId="6" borderId="0" xfId="0" applyFont="1" applyFill="1"/>
    <xf numFmtId="0" fontId="16" fillId="6" borderId="0" xfId="0" applyFont="1" applyFill="1" applyBorder="1"/>
    <xf numFmtId="0" fontId="18" fillId="6" borderId="0" xfId="0" applyFont="1" applyFill="1" applyBorder="1" applyAlignment="1">
      <alignment vertical="center" wrapText="1"/>
    </xf>
    <xf numFmtId="0" fontId="17" fillId="6" borderId="0" xfId="0" applyFont="1" applyFill="1"/>
    <xf numFmtId="0" fontId="5" fillId="6" borderId="0" xfId="2" applyFont="1" applyFill="1" applyBorder="1" applyAlignment="1"/>
    <xf numFmtId="0" fontId="4" fillId="6" borderId="0" xfId="2" applyFont="1" applyFill="1" applyBorder="1" applyAlignment="1"/>
    <xf numFmtId="0" fontId="4" fillId="6" borderId="0" xfId="2" applyFont="1" applyFill="1" applyBorder="1" applyAlignment="1">
      <alignment horizontal="center"/>
    </xf>
    <xf numFmtId="0" fontId="19" fillId="6" borderId="0" xfId="0" applyFont="1" applyFill="1"/>
    <xf numFmtId="164" fontId="19" fillId="6" borderId="0" xfId="0" applyNumberFormat="1" applyFont="1" applyFill="1" applyBorder="1"/>
    <xf numFmtId="164" fontId="17" fillId="6" borderId="0" xfId="0" applyNumberFormat="1" applyFont="1" applyFill="1" applyBorder="1"/>
    <xf numFmtId="0" fontId="41" fillId="6" borderId="0" xfId="0" applyFont="1" applyFill="1"/>
    <xf numFmtId="164" fontId="17" fillId="6" borderId="0" xfId="0" applyNumberFormat="1" applyFont="1" applyFill="1"/>
    <xf numFmtId="0" fontId="19" fillId="6" borderId="0" xfId="0" applyFont="1" applyFill="1" applyBorder="1"/>
    <xf numFmtId="2" fontId="17" fillId="6" borderId="0" xfId="0" applyNumberFormat="1" applyFont="1" applyFill="1" applyBorder="1"/>
    <xf numFmtId="0" fontId="17" fillId="6" borderId="0" xfId="0" quotePrefix="1" applyFont="1" applyFill="1" applyBorder="1"/>
    <xf numFmtId="166" fontId="17" fillId="6" borderId="0" xfId="0" applyNumberFormat="1" applyFont="1" applyFill="1" applyBorder="1"/>
    <xf numFmtId="10" fontId="17" fillId="0" borderId="0" xfId="0" applyNumberFormat="1" applyFont="1" applyBorder="1"/>
    <xf numFmtId="0" fontId="39" fillId="9" borderId="1" xfId="0" applyFont="1" applyFill="1" applyBorder="1" applyAlignment="1">
      <alignment vertical="top" wrapText="1"/>
    </xf>
    <xf numFmtId="0" fontId="17" fillId="0" borderId="0" xfId="0" applyFont="1" applyFill="1" applyBorder="1" applyAlignment="1">
      <alignment horizontal="left"/>
    </xf>
    <xf numFmtId="0" fontId="17" fillId="0" borderId="5" xfId="0" applyFont="1" applyFill="1" applyBorder="1"/>
    <xf numFmtId="0" fontId="17" fillId="0" borderId="6" xfId="0" applyFont="1" applyFill="1" applyBorder="1"/>
    <xf numFmtId="0" fontId="17" fillId="0" borderId="7" xfId="0" applyFont="1" applyFill="1" applyBorder="1"/>
    <xf numFmtId="0" fontId="19" fillId="0" borderId="8" xfId="0" applyFont="1" applyFill="1" applyBorder="1"/>
    <xf numFmtId="0" fontId="19" fillId="0" borderId="9" xfId="0" applyFont="1" applyFill="1" applyBorder="1"/>
    <xf numFmtId="0" fontId="30" fillId="4" borderId="0" xfId="0" applyFont="1" applyFill="1" applyBorder="1"/>
    <xf numFmtId="0" fontId="17" fillId="0" borderId="0" xfId="0" applyFont="1" applyAlignment="1">
      <alignment horizontal="left" indent="3"/>
    </xf>
    <xf numFmtId="0" fontId="19" fillId="5" borderId="1" xfId="0" applyFont="1" applyFill="1" applyBorder="1"/>
    <xf numFmtId="164" fontId="17" fillId="5" borderId="1" xfId="0" applyNumberFormat="1" applyFont="1" applyFill="1" applyBorder="1"/>
    <xf numFmtId="0" fontId="19" fillId="5" borderId="1" xfId="0" applyFont="1" applyFill="1" applyBorder="1" applyAlignment="1">
      <alignment horizontal="right"/>
    </xf>
    <xf numFmtId="164" fontId="19" fillId="5" borderId="1" xfId="0" applyNumberFormat="1" applyFont="1" applyFill="1" applyBorder="1"/>
    <xf numFmtId="0" fontId="17" fillId="0" borderId="0" xfId="0" applyFont="1" applyAlignment="1">
      <alignment horizontal="left" indent="1"/>
    </xf>
    <xf numFmtId="10" fontId="17" fillId="0" borderId="0" xfId="0" applyNumberFormat="1" applyFont="1"/>
    <xf numFmtId="0" fontId="16" fillId="0" borderId="0" xfId="0" applyFont="1" applyFill="1" applyAlignment="1"/>
    <xf numFmtId="0" fontId="17" fillId="0" borderId="1" xfId="0" applyFont="1" applyBorder="1" applyAlignment="1">
      <alignment horizontal="left" wrapText="1" indent="2"/>
    </xf>
    <xf numFmtId="164" fontId="19" fillId="0" borderId="6" xfId="0" applyNumberFormat="1" applyFont="1" applyBorder="1" applyAlignment="1">
      <alignment horizontal="center"/>
    </xf>
    <xf numFmtId="164" fontId="17" fillId="0" borderId="6" xfId="0" applyNumberFormat="1" applyFont="1" applyBorder="1" applyAlignment="1">
      <alignment horizontal="center"/>
    </xf>
    <xf numFmtId="164" fontId="19" fillId="0" borderId="9" xfId="0" applyNumberFormat="1" applyFont="1" applyBorder="1" applyAlignment="1">
      <alignment horizontal="center"/>
    </xf>
    <xf numFmtId="0" fontId="19" fillId="0" borderId="5" xfId="0" applyFont="1" applyFill="1" applyBorder="1" applyAlignment="1">
      <alignment vertical="top" wrapText="1"/>
    </xf>
    <xf numFmtId="0" fontId="17" fillId="0" borderId="1" xfId="0" applyFont="1" applyFill="1" applyBorder="1" applyAlignment="1">
      <alignment wrapText="1"/>
    </xf>
    <xf numFmtId="168" fontId="19" fillId="0" borderId="1" xfId="0" applyNumberFormat="1" applyFont="1" applyFill="1" applyBorder="1"/>
    <xf numFmtId="0" fontId="16" fillId="6" borderId="0" xfId="0" applyFont="1" applyFill="1" applyAlignment="1"/>
    <xf numFmtId="0" fontId="30" fillId="6" borderId="0" xfId="0" applyFont="1" applyFill="1" applyBorder="1"/>
    <xf numFmtId="0" fontId="17" fillId="6" borderId="0" xfId="0" applyFont="1" applyFill="1" applyBorder="1" applyAlignment="1">
      <alignment horizontal="center"/>
    </xf>
    <xf numFmtId="0" fontId="44" fillId="11" borderId="0" xfId="0" applyFont="1" applyFill="1" applyAlignment="1">
      <alignment horizontal="center" vertical="center"/>
    </xf>
    <xf numFmtId="0" fontId="14" fillId="0" borderId="0" xfId="9" applyFont="1" applyFill="1"/>
    <xf numFmtId="2" fontId="14" fillId="0" borderId="0" xfId="9" applyNumberFormat="1" applyFont="1" applyFill="1" applyAlignment="1">
      <alignment horizontal="right"/>
    </xf>
    <xf numFmtId="169" fontId="15" fillId="0" borderId="0" xfId="9" applyNumberFormat="1" applyFont="1" applyFill="1" applyAlignment="1">
      <alignment horizontal="right"/>
    </xf>
    <xf numFmtId="2" fontId="15" fillId="0" borderId="0" xfId="9" applyNumberFormat="1" applyFont="1" applyFill="1" applyAlignment="1">
      <alignment horizontal="left"/>
    </xf>
    <xf numFmtId="0" fontId="15" fillId="0" borderId="0" xfId="9" applyFont="1" applyFill="1" applyAlignment="1">
      <alignment horizontal="right"/>
    </xf>
    <xf numFmtId="0" fontId="9" fillId="0" borderId="0" xfId="9" applyFill="1" applyBorder="1"/>
    <xf numFmtId="0" fontId="4" fillId="0" borderId="0" xfId="9" applyFont="1" applyAlignment="1">
      <alignment horizontal="left"/>
    </xf>
    <xf numFmtId="0" fontId="4" fillId="0" borderId="0" xfId="9" applyFont="1" applyAlignment="1">
      <alignment horizontal="right"/>
    </xf>
    <xf numFmtId="169" fontId="4" fillId="0" borderId="0" xfId="9" applyNumberFormat="1" applyFont="1" applyAlignment="1">
      <alignment horizontal="right"/>
    </xf>
    <xf numFmtId="2" fontId="4" fillId="0" borderId="0" xfId="9" applyNumberFormat="1" applyFont="1" applyAlignment="1">
      <alignment horizontal="left"/>
    </xf>
    <xf numFmtId="0" fontId="4" fillId="0" borderId="0" xfId="9" applyFont="1"/>
    <xf numFmtId="2" fontId="4" fillId="0" borderId="0" xfId="9" applyNumberFormat="1" applyFont="1" applyAlignment="1">
      <alignment horizontal="right"/>
    </xf>
    <xf numFmtId="0" fontId="45" fillId="0" borderId="0" xfId="9" applyFont="1" applyAlignment="1">
      <alignment horizontal="left"/>
    </xf>
    <xf numFmtId="0" fontId="46" fillId="0" borderId="0" xfId="9" applyFont="1"/>
    <xf numFmtId="2" fontId="46" fillId="0" borderId="0" xfId="9" applyNumberFormat="1" applyFont="1" applyAlignment="1">
      <alignment horizontal="right"/>
    </xf>
    <xf numFmtId="0" fontId="46" fillId="0" borderId="0" xfId="9" applyFont="1" applyAlignment="1">
      <alignment horizontal="left"/>
    </xf>
    <xf numFmtId="0" fontId="4" fillId="0" borderId="0" xfId="0" applyFont="1"/>
    <xf numFmtId="0" fontId="9" fillId="3" borderId="0" xfId="9" applyFill="1"/>
    <xf numFmtId="0" fontId="7" fillId="3" borderId="0" xfId="9" applyFont="1" applyFill="1" applyBorder="1" applyAlignment="1">
      <alignment horizontal="right"/>
    </xf>
    <xf numFmtId="2" fontId="7" fillId="3" borderId="0" xfId="9" applyNumberFormat="1" applyFont="1" applyFill="1" applyBorder="1" applyAlignment="1">
      <alignment horizontal="right"/>
    </xf>
    <xf numFmtId="2" fontId="11" fillId="3" borderId="0" xfId="9" applyNumberFormat="1" applyFont="1" applyFill="1" applyBorder="1" applyAlignment="1">
      <alignment horizontal="right"/>
    </xf>
    <xf numFmtId="2" fontId="11" fillId="3" borderId="0" xfId="9" applyNumberFormat="1" applyFont="1" applyFill="1" applyAlignment="1">
      <alignment horizontal="right"/>
    </xf>
    <xf numFmtId="0" fontId="17" fillId="3" borderId="0" xfId="0" applyFont="1" applyFill="1" applyBorder="1"/>
    <xf numFmtId="0" fontId="9" fillId="3" borderId="0" xfId="9" applyFill="1" applyBorder="1"/>
    <xf numFmtId="0" fontId="25" fillId="3" borderId="0" xfId="9" applyFont="1" applyFill="1" applyBorder="1" applyAlignment="1">
      <alignment horizontal="left" indent="1"/>
    </xf>
    <xf numFmtId="0" fontId="26" fillId="3" borderId="0" xfId="9" applyFont="1" applyFill="1" applyBorder="1" applyAlignment="1">
      <alignment horizontal="right"/>
    </xf>
    <xf numFmtId="0" fontId="25" fillId="3" borderId="0" xfId="9" applyFont="1" applyFill="1" applyBorder="1" applyAlignment="1">
      <alignment horizontal="right"/>
    </xf>
    <xf numFmtId="8" fontId="25" fillId="3" borderId="0" xfId="9" applyNumberFormat="1" applyFont="1" applyFill="1" applyBorder="1" applyAlignment="1">
      <alignment horizontal="right"/>
    </xf>
    <xf numFmtId="2" fontId="25" fillId="3" borderId="0" xfId="9" applyNumberFormat="1" applyFont="1" applyFill="1" applyBorder="1" applyAlignment="1">
      <alignment horizontal="right"/>
    </xf>
    <xf numFmtId="2" fontId="7" fillId="3" borderId="0" xfId="9" applyNumberFormat="1" applyFont="1" applyFill="1" applyAlignment="1">
      <alignment horizontal="right"/>
    </xf>
    <xf numFmtId="2" fontId="27" fillId="3" borderId="0" xfId="9" applyNumberFormat="1" applyFont="1" applyFill="1" applyBorder="1" applyAlignment="1">
      <alignment horizontal="left" indent="2"/>
    </xf>
    <xf numFmtId="0" fontId="17" fillId="3" borderId="0" xfId="0" applyFont="1" applyFill="1"/>
    <xf numFmtId="0" fontId="8" fillId="3" borderId="0" xfId="8" applyFill="1"/>
    <xf numFmtId="164" fontId="27" fillId="3" borderId="0" xfId="9" applyNumberFormat="1" applyFont="1" applyFill="1" applyBorder="1" applyAlignment="1">
      <alignment horizontal="right"/>
    </xf>
    <xf numFmtId="2" fontId="25" fillId="3" borderId="0" xfId="9" applyNumberFormat="1" applyFont="1" applyFill="1" applyBorder="1" applyAlignment="1">
      <alignment horizontal="left"/>
    </xf>
    <xf numFmtId="2" fontId="25" fillId="3" borderId="0" xfId="9" applyNumberFormat="1" applyFont="1" applyFill="1" applyBorder="1"/>
    <xf numFmtId="0" fontId="21" fillId="3" borderId="0" xfId="8" applyFont="1" applyFill="1" applyBorder="1"/>
    <xf numFmtId="2" fontId="25" fillId="3" borderId="0" xfId="9" applyNumberFormat="1" applyFont="1" applyFill="1" applyBorder="1" applyAlignment="1">
      <alignment horizontal="left" indent="2"/>
    </xf>
    <xf numFmtId="167" fontId="25" fillId="3" borderId="0" xfId="9" applyNumberFormat="1" applyFont="1" applyFill="1" applyBorder="1" applyAlignment="1">
      <alignment horizontal="right"/>
    </xf>
    <xf numFmtId="0" fontId="8" fillId="3" borderId="0" xfId="8" applyFill="1" applyAlignment="1">
      <alignment horizontal="left"/>
    </xf>
    <xf numFmtId="0" fontId="22" fillId="3" borderId="0" xfId="0" applyFont="1" applyFill="1" applyBorder="1"/>
    <xf numFmtId="0" fontId="10" fillId="3" borderId="0" xfId="9" applyFont="1" applyFill="1" applyAlignment="1">
      <alignment horizontal="left"/>
    </xf>
    <xf numFmtId="2" fontId="25" fillId="3" borderId="0" xfId="9" applyNumberFormat="1" applyFont="1" applyFill="1" applyBorder="1" applyAlignment="1">
      <alignment horizontal="left" indent="1"/>
    </xf>
    <xf numFmtId="2" fontId="7" fillId="3" borderId="0" xfId="9" applyNumberFormat="1" applyFont="1" applyFill="1" applyBorder="1" applyAlignment="1">
      <alignment horizontal="left"/>
    </xf>
    <xf numFmtId="0" fontId="3" fillId="3" borderId="0" xfId="0" applyFont="1" applyFill="1" applyBorder="1"/>
    <xf numFmtId="0" fontId="2" fillId="3" borderId="0" xfId="0" applyFont="1" applyFill="1" applyBorder="1"/>
    <xf numFmtId="0" fontId="2" fillId="3" borderId="0" xfId="0" applyFont="1" applyFill="1" applyBorder="1" applyAlignment="1">
      <alignment horizontal="center"/>
    </xf>
    <xf numFmtId="2" fontId="2" fillId="3" borderId="0" xfId="0" applyNumberFormat="1" applyFont="1" applyFill="1" applyBorder="1"/>
    <xf numFmtId="0" fontId="2" fillId="3" borderId="0" xfId="0" quotePrefix="1" applyFont="1" applyFill="1" applyBorder="1"/>
    <xf numFmtId="170" fontId="25" fillId="3" borderId="0" xfId="7" applyNumberFormat="1" applyFont="1" applyFill="1" applyBorder="1" applyAlignment="1"/>
    <xf numFmtId="166" fontId="2" fillId="3" borderId="0" xfId="0" applyNumberFormat="1" applyFont="1" applyFill="1" applyBorder="1"/>
    <xf numFmtId="2" fontId="7" fillId="3" borderId="0" xfId="9" applyNumberFormat="1" applyFont="1" applyFill="1" applyBorder="1"/>
    <xf numFmtId="164" fontId="11" fillId="3" borderId="0" xfId="9" applyNumberFormat="1" applyFont="1" applyFill="1" applyAlignment="1">
      <alignment horizontal="right"/>
    </xf>
    <xf numFmtId="2" fontId="7" fillId="3" borderId="0" xfId="9" applyNumberFormat="1" applyFont="1" applyFill="1" applyBorder="1" applyAlignment="1">
      <alignment horizontal="left" indent="1"/>
    </xf>
    <xf numFmtId="2" fontId="12" fillId="3" borderId="0" xfId="9" applyNumberFormat="1" applyFont="1" applyFill="1" applyBorder="1" applyAlignment="1">
      <alignment horizontal="left"/>
    </xf>
    <xf numFmtId="2" fontId="11" fillId="3" borderId="0" xfId="9" applyNumberFormat="1" applyFont="1" applyFill="1" applyBorder="1" applyAlignment="1">
      <alignment horizontal="left" indent="2"/>
    </xf>
    <xf numFmtId="164" fontId="11" fillId="3" borderId="0" xfId="9" applyNumberFormat="1" applyFont="1" applyFill="1" applyBorder="1" applyAlignment="1">
      <alignment horizontal="right"/>
    </xf>
    <xf numFmtId="8" fontId="7" fillId="3" borderId="0" xfId="9" applyNumberFormat="1" applyFont="1" applyFill="1" applyBorder="1" applyAlignment="1">
      <alignment horizontal="right"/>
    </xf>
    <xf numFmtId="0" fontId="19" fillId="3" borderId="0" xfId="0" applyFont="1" applyFill="1"/>
    <xf numFmtId="2" fontId="7" fillId="3" borderId="0" xfId="9" applyNumberFormat="1" applyFont="1" applyFill="1" applyAlignment="1">
      <alignment horizontal="left"/>
    </xf>
    <xf numFmtId="164" fontId="19" fillId="3" borderId="0" xfId="0" applyNumberFormat="1" applyFont="1" applyFill="1" applyBorder="1"/>
    <xf numFmtId="0" fontId="13" fillId="3" borderId="0" xfId="9" applyFont="1" applyFill="1"/>
    <xf numFmtId="0" fontId="37" fillId="0" borderId="0" xfId="0" applyFont="1" applyFill="1"/>
    <xf numFmtId="0" fontId="37" fillId="0" borderId="0" xfId="0" applyFont="1" applyFill="1" applyAlignment="1">
      <alignment vertical="top" wrapText="1"/>
    </xf>
    <xf numFmtId="0" fontId="36" fillId="11" borderId="0" xfId="0" applyFont="1" applyFill="1" applyAlignment="1">
      <alignment horizontal="center" vertical="center"/>
    </xf>
    <xf numFmtId="0" fontId="38" fillId="11" borderId="0" xfId="0" applyFont="1" applyFill="1" applyAlignment="1">
      <alignment horizontal="center"/>
    </xf>
    <xf numFmtId="0" fontId="37" fillId="11" borderId="0" xfId="0" applyFont="1" applyFill="1" applyAlignment="1">
      <alignment horizontal="center"/>
    </xf>
    <xf numFmtId="0" fontId="37" fillId="0" borderId="0" xfId="0" applyFont="1" applyAlignment="1">
      <alignment horizontal="center" wrapText="1"/>
    </xf>
    <xf numFmtId="0" fontId="37" fillId="0" borderId="0" xfId="0" applyFont="1" applyAlignment="1">
      <alignment horizontal="left"/>
    </xf>
    <xf numFmtId="0" fontId="37" fillId="0" borderId="0" xfId="0" applyFont="1" applyFill="1" applyAlignment="1">
      <alignment horizontal="left" wrapText="1"/>
    </xf>
    <xf numFmtId="0" fontId="37" fillId="0" borderId="0" xfId="0" applyFont="1" applyAlignment="1">
      <alignment horizontal="left" vertical="top" wrapText="1"/>
    </xf>
    <xf numFmtId="0" fontId="37" fillId="0" borderId="0" xfId="0" applyFont="1" applyFill="1" applyAlignment="1">
      <alignment horizontal="left"/>
    </xf>
    <xf numFmtId="0" fontId="32" fillId="11" borderId="0" xfId="0" applyFont="1" applyFill="1" applyAlignment="1">
      <alignment horizontal="center" vertical="center" wrapText="1"/>
    </xf>
    <xf numFmtId="0" fontId="24" fillId="10" borderId="28" xfId="2" applyFont="1" applyFill="1" applyBorder="1" applyAlignment="1">
      <alignment horizontal="center"/>
    </xf>
    <xf numFmtId="0" fontId="24" fillId="10" borderId="27" xfId="2" applyFont="1" applyFill="1" applyBorder="1" applyAlignment="1">
      <alignment horizontal="center"/>
    </xf>
    <xf numFmtId="0" fontId="24" fillId="10" borderId="19" xfId="2" applyFont="1" applyFill="1" applyBorder="1" applyAlignment="1">
      <alignment horizontal="center"/>
    </xf>
    <xf numFmtId="0" fontId="19" fillId="0" borderId="24" xfId="0" applyFont="1" applyBorder="1" applyAlignment="1">
      <alignment horizontal="left"/>
    </xf>
    <xf numFmtId="0" fontId="19" fillId="0" borderId="19" xfId="0" applyFont="1" applyBorder="1" applyAlignment="1">
      <alignment horizontal="left"/>
    </xf>
    <xf numFmtId="0" fontId="19" fillId="0" borderId="24" xfId="0" applyFont="1" applyFill="1" applyBorder="1" applyAlignment="1">
      <alignment horizontal="left"/>
    </xf>
    <xf numFmtId="0" fontId="19" fillId="0" borderId="27" xfId="0" applyFont="1" applyFill="1" applyBorder="1" applyAlignment="1">
      <alignment horizontal="left"/>
    </xf>
    <xf numFmtId="0" fontId="19" fillId="0" borderId="19" xfId="0" applyFont="1" applyFill="1" applyBorder="1" applyAlignment="1">
      <alignment horizontal="left"/>
    </xf>
    <xf numFmtId="0" fontId="29" fillId="9" borderId="1" xfId="0" applyFont="1" applyFill="1" applyBorder="1" applyAlignment="1">
      <alignment horizontal="center"/>
    </xf>
    <xf numFmtId="0" fontId="19" fillId="0" borderId="1" xfId="0" quotePrefix="1" applyFont="1" applyBorder="1" applyAlignment="1">
      <alignment horizontal="left"/>
    </xf>
    <xf numFmtId="0" fontId="19" fillId="0" borderId="2" xfId="0" applyFont="1" applyBorder="1" applyAlignment="1">
      <alignment horizontal="left"/>
    </xf>
    <xf numFmtId="0" fontId="19" fillId="0" borderId="4" xfId="0" applyFont="1" applyBorder="1" applyAlignment="1">
      <alignment horizontal="left"/>
    </xf>
    <xf numFmtId="0" fontId="19" fillId="0" borderId="1" xfId="0" applyFont="1" applyFill="1" applyBorder="1" applyAlignment="1">
      <alignment horizontal="left"/>
    </xf>
    <xf numFmtId="0" fontId="34" fillId="7" borderId="29" xfId="2" applyFont="1" applyFill="1" applyBorder="1" applyAlignment="1">
      <alignment horizontal="center"/>
    </xf>
    <xf numFmtId="0" fontId="34" fillId="7" borderId="1" xfId="2" applyFont="1" applyFill="1" applyBorder="1" applyAlignment="1">
      <alignment horizontal="center"/>
    </xf>
    <xf numFmtId="0" fontId="30" fillId="0" borderId="12" xfId="0" applyFont="1" applyBorder="1" applyAlignment="1">
      <alignment horizontal="left"/>
    </xf>
    <xf numFmtId="0" fontId="30" fillId="0" borderId="0" xfId="0" applyFont="1" applyBorder="1" applyAlignment="1">
      <alignment horizontal="left"/>
    </xf>
    <xf numFmtId="0" fontId="17" fillId="0" borderId="24" xfId="0" applyFont="1" applyBorder="1" applyAlignment="1">
      <alignment horizontal="center"/>
    </xf>
    <xf numFmtId="0" fontId="17" fillId="0" borderId="19" xfId="0" applyFont="1" applyBorder="1" applyAlignment="1">
      <alignment horizontal="center"/>
    </xf>
    <xf numFmtId="0" fontId="19" fillId="0" borderId="1" xfId="0" applyFont="1" applyBorder="1" applyAlignment="1">
      <alignment horizontal="left"/>
    </xf>
    <xf numFmtId="0" fontId="17" fillId="0" borderId="24" xfId="0" applyFont="1" applyBorder="1" applyAlignment="1">
      <alignment horizontal="left" vertical="top" wrapText="1"/>
    </xf>
    <xf numFmtId="0" fontId="17" fillId="0" borderId="19" xfId="0" applyFont="1" applyBorder="1" applyAlignment="1">
      <alignment horizontal="left" vertical="top" wrapText="1"/>
    </xf>
    <xf numFmtId="0" fontId="42" fillId="0" borderId="24" xfId="0" applyFont="1" applyFill="1" applyBorder="1" applyAlignment="1">
      <alignment horizontal="left"/>
    </xf>
    <xf numFmtId="0" fontId="42" fillId="0" borderId="27" xfId="0" applyFont="1" applyFill="1" applyBorder="1" applyAlignment="1">
      <alignment horizontal="left"/>
    </xf>
    <xf numFmtId="0" fontId="42" fillId="0" borderId="19" xfId="0" applyFont="1" applyFill="1" applyBorder="1" applyAlignment="1">
      <alignment horizontal="left"/>
    </xf>
    <xf numFmtId="0" fontId="17" fillId="4" borderId="0" xfId="0" applyFont="1" applyFill="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8" xfId="0" applyFont="1" applyBorder="1" applyAlignment="1">
      <alignment horizontal="left" wrapText="1"/>
    </xf>
    <xf numFmtId="0" fontId="17" fillId="0" borderId="9" xfId="0" applyFont="1" applyBorder="1" applyAlignment="1">
      <alignment horizontal="left" wrapText="1"/>
    </xf>
    <xf numFmtId="0" fontId="19" fillId="0" borderId="2" xfId="0" applyFont="1" applyFill="1" applyBorder="1" applyAlignment="1">
      <alignment horizontal="left"/>
    </xf>
    <xf numFmtId="0" fontId="19" fillId="0" borderId="3" xfId="0" applyFont="1" applyFill="1" applyBorder="1" applyAlignment="1">
      <alignment horizontal="left"/>
    </xf>
    <xf numFmtId="0" fontId="19" fillId="0" borderId="4" xfId="0" applyFont="1" applyFill="1" applyBorder="1" applyAlignment="1">
      <alignment horizontal="left"/>
    </xf>
    <xf numFmtId="0" fontId="19" fillId="0" borderId="7" xfId="0" applyFont="1" applyFill="1" applyBorder="1" applyAlignment="1">
      <alignment horizontal="left"/>
    </xf>
    <xf numFmtId="0" fontId="19" fillId="0" borderId="8" xfId="0" applyFont="1" applyFill="1" applyBorder="1" applyAlignment="1">
      <alignment horizontal="left"/>
    </xf>
    <xf numFmtId="0" fontId="17" fillId="0" borderId="1" xfId="0" applyFont="1" applyBorder="1" applyAlignment="1">
      <alignment horizontal="left" vertical="top" wrapText="1"/>
    </xf>
    <xf numFmtId="16" fontId="17" fillId="0" borderId="24" xfId="0" applyNumberFormat="1" applyFont="1" applyBorder="1" applyAlignment="1">
      <alignment horizontal="left" vertical="top"/>
    </xf>
    <xf numFmtId="16" fontId="17" fillId="0" borderId="19" xfId="0" applyNumberFormat="1" applyFont="1" applyBorder="1" applyAlignment="1">
      <alignment horizontal="left" vertical="top"/>
    </xf>
    <xf numFmtId="0" fontId="29" fillId="9" borderId="25" xfId="0" applyFont="1" applyFill="1" applyBorder="1" applyAlignment="1">
      <alignment horizontal="center"/>
    </xf>
    <xf numFmtId="0" fontId="17" fillId="0" borderId="2" xfId="0" applyFont="1" applyFill="1" applyBorder="1" applyAlignment="1">
      <alignment horizontal="left"/>
    </xf>
    <xf numFmtId="0" fontId="17" fillId="0" borderId="3" xfId="0" applyFont="1" applyFill="1" applyBorder="1" applyAlignment="1">
      <alignment horizontal="left"/>
    </xf>
    <xf numFmtId="0" fontId="17" fillId="0" borderId="4" xfId="0" applyFont="1" applyFill="1" applyBorder="1" applyAlignment="1">
      <alignment horizontal="left"/>
    </xf>
    <xf numFmtId="0" fontId="17" fillId="0" borderId="1" xfId="0" applyFont="1" applyBorder="1" applyAlignment="1">
      <alignment horizontal="left" wrapText="1"/>
    </xf>
    <xf numFmtId="16" fontId="17" fillId="0" borderId="1" xfId="0" applyNumberFormat="1" applyFont="1" applyBorder="1" applyAlignment="1">
      <alignment horizontal="left"/>
    </xf>
    <xf numFmtId="0" fontId="17" fillId="6" borderId="0" xfId="0" applyFont="1" applyFill="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2" fillId="3" borderId="0" xfId="0" applyFont="1" applyFill="1" applyBorder="1" applyAlignment="1">
      <alignment horizontal="center"/>
    </xf>
    <xf numFmtId="0" fontId="4" fillId="0" borderId="0" xfId="9" applyFont="1" applyAlignment="1">
      <alignment horizontal="left" vertical="top"/>
    </xf>
  </cellXfs>
  <cellStyles count="10">
    <cellStyle name="Currency" xfId="3" builtinId="4"/>
    <cellStyle name="Currency 2" xfId="5" xr:uid="{00000000-0005-0000-0000-000001000000}"/>
    <cellStyle name="Good" xfId="1" builtinId="26"/>
    <cellStyle name="Hyperlink" xfId="8" builtinId="8"/>
    <cellStyle name="Normal" xfId="0" builtinId="0"/>
    <cellStyle name="Normal 2" xfId="2" xr:uid="{00000000-0005-0000-0000-000004000000}"/>
    <cellStyle name="Normal 2 2" xfId="4" xr:uid="{00000000-0005-0000-0000-000005000000}"/>
    <cellStyle name="Normal 2 3" xfId="9" xr:uid="{90680C72-49B5-49F8-A7F2-5275ABB1A7C0}"/>
    <cellStyle name="Normal 4" xfId="6" xr:uid="{00000000-0005-0000-0000-000006000000}"/>
    <cellStyle name="Percent" xfId="7" builtinId="5"/>
  </cellStyles>
  <dxfs count="0"/>
  <tableStyles count="0" defaultTableStyle="TableStyleMedium2" defaultPivotStyle="PivotStyleLight16"/>
  <colors>
    <mruColors>
      <color rgb="FF6CF085"/>
      <color rgb="FF96EEA5"/>
      <color rgb="FF99FFCC"/>
      <color rgb="FF99CCFF"/>
      <color rgb="FFAB8F71"/>
      <color rgb="FFAC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605950</xdr:colOff>
      <xdr:row>6</xdr:row>
      <xdr:rowOff>115994</xdr:rowOff>
    </xdr:to>
    <xdr:pic>
      <xdr:nvPicPr>
        <xdr:cNvPr id="2" name="Picture 1" descr="Extension Logos and Branding Information | NC State Extension">
          <a:extLst>
            <a:ext uri="{FF2B5EF4-FFF2-40B4-BE49-F238E27FC236}">
              <a16:creationId xmlns:a16="http://schemas.microsoft.com/office/drawing/2014/main" id="{35D7C8BA-C6D0-4562-9E74-7C468CD9A7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60120"/>
          <a:ext cx="3044350" cy="477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69273</xdr:colOff>
      <xdr:row>83</xdr:row>
      <xdr:rowOff>0</xdr:rowOff>
    </xdr:from>
    <xdr:to>
      <xdr:col>1</xdr:col>
      <xdr:colOff>16452</xdr:colOff>
      <xdr:row>90</xdr:row>
      <xdr:rowOff>96117</xdr:rowOff>
    </xdr:to>
    <xdr:sp macro="" textlink="">
      <xdr:nvSpPr>
        <xdr:cNvPr id="3" name="TextBox 2">
          <a:extLst>
            <a:ext uri="{FF2B5EF4-FFF2-40B4-BE49-F238E27FC236}">
              <a16:creationId xmlns:a16="http://schemas.microsoft.com/office/drawing/2014/main" id="{EBF67427-1D37-4E03-A0C9-7AE2B439BEEA}"/>
            </a:ext>
          </a:extLst>
        </xdr:cNvPr>
        <xdr:cNvSpPr txBox="1"/>
      </xdr:nvSpPr>
      <xdr:spPr>
        <a:xfrm>
          <a:off x="69273" y="18856036"/>
          <a:ext cx="3466234" cy="1453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Notes: </a:t>
          </a:r>
        </a:p>
        <a:p>
          <a:r>
            <a:rPr lang="en-US" sz="1100" b="0" i="0" u="none" strike="noStrike">
              <a:solidFill>
                <a:schemeClr val="dk1"/>
              </a:solidFill>
              <a:effectLst/>
              <a:latin typeface="+mn-lt"/>
              <a:ea typeface="+mn-ea"/>
              <a:cs typeface="+mn-cs"/>
            </a:rPr>
            <a:t>Costs are per ac , NC FS </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region 6 and 4.</a:t>
          </a:r>
        </a:p>
        <a:p>
          <a:r>
            <a:rPr lang="en-US" sz="1100" b="0" i="0" u="none" strike="noStrike">
              <a:solidFill>
                <a:schemeClr val="dk1"/>
              </a:solidFill>
              <a:effectLst/>
              <a:latin typeface="+mn-lt"/>
              <a:ea typeface="+mn-ea"/>
              <a:cs typeface="+mn-cs"/>
            </a:rPr>
            <a:t>M</a:t>
          </a:r>
          <a:r>
            <a:rPr lang="en-US" sz="1100" b="0" i="0">
              <a:solidFill>
                <a:schemeClr val="dk1"/>
              </a:solidFill>
              <a:effectLst/>
              <a:latin typeface="+mn-lt"/>
              <a:ea typeface="+mn-ea"/>
              <a:cs typeface="+mn-cs"/>
            </a:rPr>
            <a:t>anagement regime based on personal communication with TIMO industry reps and</a:t>
          </a:r>
          <a:r>
            <a:rPr lang="en-US" sz="1100" b="0" i="0" baseline="0">
              <a:solidFill>
                <a:schemeClr val="dk1"/>
              </a:solidFill>
              <a:effectLst/>
              <a:latin typeface="+mn-lt"/>
              <a:ea typeface="+mn-ea"/>
              <a:cs typeface="+mn-cs"/>
            </a:rPr>
            <a:t> forest consultants and expected fast growth and thinning for silvopasture system.</a:t>
          </a:r>
        </a:p>
        <a:p>
          <a:r>
            <a:rPr lang="en-US" sz="1100" b="0" i="0" baseline="0">
              <a:solidFill>
                <a:schemeClr val="dk1"/>
              </a:solidFill>
              <a:effectLst/>
              <a:latin typeface="+mn-lt"/>
              <a:ea typeface="+mn-ea"/>
              <a:cs typeface="+mn-cs"/>
            </a:rPr>
            <a:t>Note that timber is measured and sold in green tons per acre, so that is used here.</a:t>
          </a:r>
        </a:p>
        <a:p>
          <a:endParaRPr lang="en-US">
            <a:effectLst/>
          </a:endParaRPr>
        </a:p>
        <a:p>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84</xdr:row>
      <xdr:rowOff>0</xdr:rowOff>
    </xdr:from>
    <xdr:to>
      <xdr:col>1</xdr:col>
      <xdr:colOff>6926</xdr:colOff>
      <xdr:row>91</xdr:row>
      <xdr:rowOff>181747</xdr:rowOff>
    </xdr:to>
    <xdr:sp macro="" textlink="">
      <xdr:nvSpPr>
        <xdr:cNvPr id="3" name="TextBox 2">
          <a:extLst>
            <a:ext uri="{FF2B5EF4-FFF2-40B4-BE49-F238E27FC236}">
              <a16:creationId xmlns:a16="http://schemas.microsoft.com/office/drawing/2014/main" id="{FFD2E5C3-3742-4DBE-808D-5C65E0AB6E23}"/>
            </a:ext>
          </a:extLst>
        </xdr:cNvPr>
        <xdr:cNvSpPr txBox="1"/>
      </xdr:nvSpPr>
      <xdr:spPr>
        <a:xfrm>
          <a:off x="0" y="18565091"/>
          <a:ext cx="3228108" cy="1587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Notes: </a:t>
          </a:r>
          <a:endParaRPr lang="en-US">
            <a:effectLst/>
          </a:endParaRPr>
        </a:p>
        <a:p>
          <a:r>
            <a:rPr lang="en-US" sz="1100" b="0" i="0">
              <a:solidFill>
                <a:schemeClr val="dk1"/>
              </a:solidFill>
              <a:effectLst/>
              <a:latin typeface="+mn-lt"/>
              <a:ea typeface="+mn-ea"/>
              <a:cs typeface="+mn-cs"/>
            </a:rPr>
            <a:t>Costs are per ac , NC FS </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region 6 and 4.</a:t>
          </a:r>
          <a:endParaRPr lang="en-US">
            <a:effectLst/>
          </a:endParaRPr>
        </a:p>
        <a:p>
          <a:r>
            <a:rPr lang="en-US" sz="1100" b="0" i="0">
              <a:solidFill>
                <a:schemeClr val="dk1"/>
              </a:solidFill>
              <a:effectLst/>
              <a:latin typeface="+mn-lt"/>
              <a:ea typeface="+mn-ea"/>
              <a:cs typeface="+mn-cs"/>
            </a:rPr>
            <a:t>Management regime based on personal communication with TIMO industry reps and</a:t>
          </a:r>
          <a:r>
            <a:rPr lang="en-US" sz="1100" b="0" i="0" baseline="0">
              <a:solidFill>
                <a:schemeClr val="dk1"/>
              </a:solidFill>
              <a:effectLst/>
              <a:latin typeface="+mn-lt"/>
              <a:ea typeface="+mn-ea"/>
              <a:cs typeface="+mn-cs"/>
            </a:rPr>
            <a:t> forest consultants and expected fast growth and thining for silvopasture system.</a:t>
          </a:r>
        </a:p>
        <a:p>
          <a:r>
            <a:rPr lang="en-US" sz="1100" b="0" i="0" baseline="0">
              <a:solidFill>
                <a:schemeClr val="dk1"/>
              </a:solidFill>
              <a:effectLst/>
              <a:latin typeface="+mn-lt"/>
              <a:ea typeface="+mn-ea"/>
              <a:cs typeface="+mn-cs"/>
            </a:rPr>
            <a:t>Note that timber is measured and sold i green tons per acre, so that is used here.</a:t>
          </a:r>
        </a:p>
        <a:p>
          <a:endParaRPr lang="en-US" sz="1100" b="0" i="0" baseline="0">
            <a:solidFill>
              <a:schemeClr val="dk1"/>
            </a:solidFill>
            <a:effectLst/>
            <a:latin typeface="+mn-lt"/>
            <a:ea typeface="+mn-ea"/>
            <a:cs typeface="+mn-cs"/>
          </a:endParaRPr>
        </a:p>
        <a:p>
          <a:endParaRPr lang="en-US">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missouri-my.sharepoint.com/Users/masseyr/Box%20Sync/Budgets/Budg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sheetName val="Wheat(2015 SRW)"/>
      <sheetName val="Beans, DC(2015 DoubleCrop)"/>
      <sheetName val="Beans(2015 Dryland)"/>
      <sheetName val="Milo(Gr Sorghum 2015)"/>
      <sheetName val="Corn(2015 Irrigated)"/>
      <sheetName val="Corn(Corn(2015 Dryland...)"/>
      <sheetName val="Corn, Dryland 2014"/>
      <sheetName val="Corn, Irrigated 2014"/>
      <sheetName val="Soybean 2014"/>
      <sheetName val="Soybean, Double Crop 2014"/>
      <sheetName val="Wheat SRW 2014"/>
      <sheetName val="Grain Sorghum 2014"/>
      <sheetName val="Output"/>
      <sheetName val="Machinery Cost"/>
      <sheetName val="MDB"/>
      <sheetName val="Store"/>
    </sheetNames>
    <sheetDataSet>
      <sheetData sheetId="0"/>
      <sheetData sheetId="1">
        <row r="12">
          <cell r="B12">
            <v>100</v>
          </cell>
        </row>
        <row r="13">
          <cell r="B13">
            <v>55</v>
          </cell>
        </row>
        <row r="25">
          <cell r="B25">
            <v>100</v>
          </cell>
        </row>
        <row r="46">
          <cell r="F46">
            <v>19.38</v>
          </cell>
        </row>
        <row r="99">
          <cell r="B99">
            <v>15000</v>
          </cell>
        </row>
        <row r="100">
          <cell r="B100">
            <v>5</v>
          </cell>
        </row>
        <row r="109">
          <cell r="B109">
            <v>5</v>
          </cell>
          <cell r="F109">
            <v>6800</v>
          </cell>
        </row>
        <row r="114">
          <cell r="F114">
            <v>2</v>
          </cell>
        </row>
        <row r="149">
          <cell r="F149">
            <v>0</v>
          </cell>
          <cell r="H149">
            <v>0</v>
          </cell>
        </row>
        <row r="150">
          <cell r="F150">
            <v>0</v>
          </cell>
          <cell r="H150">
            <v>0</v>
          </cell>
        </row>
        <row r="151">
          <cell r="F151">
            <v>0</v>
          </cell>
          <cell r="H151">
            <v>0</v>
          </cell>
        </row>
        <row r="152">
          <cell r="F152">
            <v>0</v>
          </cell>
          <cell r="H152">
            <v>0</v>
          </cell>
        </row>
        <row r="153">
          <cell r="F153">
            <v>0</v>
          </cell>
          <cell r="H153">
            <v>0</v>
          </cell>
        </row>
        <row r="154">
          <cell r="F154">
            <v>0</v>
          </cell>
          <cell r="H154">
            <v>0</v>
          </cell>
        </row>
        <row r="155">
          <cell r="F155">
            <v>0</v>
          </cell>
          <cell r="H155">
            <v>0</v>
          </cell>
        </row>
        <row r="156">
          <cell r="F156">
            <v>0</v>
          </cell>
          <cell r="H156">
            <v>0</v>
          </cell>
        </row>
        <row r="157">
          <cell r="F157">
            <v>0</v>
          </cell>
          <cell r="H157">
            <v>0</v>
          </cell>
        </row>
        <row r="158">
          <cell r="F158">
            <v>0</v>
          </cell>
          <cell r="H158">
            <v>0</v>
          </cell>
        </row>
        <row r="160">
          <cell r="F160">
            <v>0</v>
          </cell>
          <cell r="H160">
            <v>0</v>
          </cell>
        </row>
        <row r="161">
          <cell r="F161">
            <v>0</v>
          </cell>
          <cell r="H161">
            <v>0</v>
          </cell>
        </row>
        <row r="162">
          <cell r="F162">
            <v>0</v>
          </cell>
          <cell r="H162">
            <v>0</v>
          </cell>
        </row>
        <row r="163">
          <cell r="F163">
            <v>0</v>
          </cell>
          <cell r="H163">
            <v>0</v>
          </cell>
        </row>
        <row r="164">
          <cell r="D164" t="str">
            <v>200 MFWD</v>
          </cell>
          <cell r="F164">
            <v>1</v>
          </cell>
          <cell r="H164">
            <v>0</v>
          </cell>
        </row>
        <row r="166">
          <cell r="F166">
            <v>0</v>
          </cell>
          <cell r="H166">
            <v>0</v>
          </cell>
        </row>
        <row r="167">
          <cell r="F167">
            <v>0</v>
          </cell>
          <cell r="H167">
            <v>0</v>
          </cell>
        </row>
        <row r="168">
          <cell r="F168">
            <v>0</v>
          </cell>
          <cell r="H168">
            <v>0</v>
          </cell>
        </row>
        <row r="169">
          <cell r="F169">
            <v>0</v>
          </cell>
          <cell r="H169">
            <v>0</v>
          </cell>
        </row>
        <row r="170">
          <cell r="D170" t="str">
            <v>130 MFWD</v>
          </cell>
          <cell r="F170">
            <v>1</v>
          </cell>
          <cell r="H170">
            <v>0</v>
          </cell>
        </row>
        <row r="171">
          <cell r="F171">
            <v>0</v>
          </cell>
          <cell r="H171">
            <v>0</v>
          </cell>
        </row>
        <row r="172">
          <cell r="F172">
            <v>0</v>
          </cell>
          <cell r="H172">
            <v>0</v>
          </cell>
        </row>
        <row r="173">
          <cell r="F173">
            <v>0</v>
          </cell>
          <cell r="H173">
            <v>0</v>
          </cell>
        </row>
        <row r="175">
          <cell r="F175">
            <v>0</v>
          </cell>
          <cell r="H175">
            <v>0</v>
          </cell>
        </row>
        <row r="176">
          <cell r="F176">
            <v>0</v>
          </cell>
          <cell r="H176">
            <v>0</v>
          </cell>
        </row>
        <row r="177">
          <cell r="F177">
            <v>0</v>
          </cell>
          <cell r="H177">
            <v>0</v>
          </cell>
        </row>
        <row r="178">
          <cell r="F178">
            <v>0</v>
          </cell>
          <cell r="H178">
            <v>0</v>
          </cell>
        </row>
        <row r="179">
          <cell r="F179">
            <v>0</v>
          </cell>
          <cell r="H179">
            <v>0</v>
          </cell>
        </row>
        <row r="180">
          <cell r="F180">
            <v>0</v>
          </cell>
          <cell r="H180">
            <v>0</v>
          </cell>
        </row>
        <row r="181">
          <cell r="F181">
            <v>0</v>
          </cell>
          <cell r="H181">
            <v>0</v>
          </cell>
        </row>
        <row r="182">
          <cell r="F182">
            <v>0</v>
          </cell>
          <cell r="H182">
            <v>0</v>
          </cell>
        </row>
        <row r="183">
          <cell r="F183">
            <v>0</v>
          </cell>
          <cell r="H183">
            <v>0</v>
          </cell>
        </row>
        <row r="184">
          <cell r="F184">
            <v>0</v>
          </cell>
          <cell r="H184">
            <v>0</v>
          </cell>
        </row>
        <row r="185">
          <cell r="F185">
            <v>0</v>
          </cell>
          <cell r="H185">
            <v>0</v>
          </cell>
        </row>
        <row r="186">
          <cell r="F186">
            <v>0</v>
          </cell>
          <cell r="H186">
            <v>0</v>
          </cell>
        </row>
        <row r="187">
          <cell r="F187">
            <v>0</v>
          </cell>
          <cell r="H187">
            <v>0</v>
          </cell>
        </row>
        <row r="188">
          <cell r="F188">
            <v>0</v>
          </cell>
        </row>
        <row r="189">
          <cell r="F189">
            <v>0</v>
          </cell>
        </row>
        <row r="190">
          <cell r="F190">
            <v>0</v>
          </cell>
        </row>
        <row r="191">
          <cell r="F191">
            <v>0</v>
          </cell>
        </row>
        <row r="192">
          <cell r="F192">
            <v>0</v>
          </cell>
          <cell r="H192">
            <v>0</v>
          </cell>
        </row>
        <row r="193">
          <cell r="F193">
            <v>1</v>
          </cell>
          <cell r="H193">
            <v>0</v>
          </cell>
        </row>
        <row r="194">
          <cell r="F194">
            <v>0</v>
          </cell>
          <cell r="H194">
            <v>0</v>
          </cell>
        </row>
        <row r="195">
          <cell r="F195">
            <v>0</v>
          </cell>
          <cell r="H195">
            <v>0</v>
          </cell>
        </row>
        <row r="196">
          <cell r="D196" t="str">
            <v>200 MFWD</v>
          </cell>
        </row>
        <row r="197">
          <cell r="D197" t="str">
            <v>130 MFWD</v>
          </cell>
        </row>
      </sheetData>
      <sheetData sheetId="2"/>
      <sheetData sheetId="3"/>
      <sheetData sheetId="4"/>
      <sheetData sheetId="5"/>
      <sheetData sheetId="6"/>
      <sheetData sheetId="7"/>
      <sheetData sheetId="8"/>
      <sheetData sheetId="9"/>
      <sheetData sheetId="10"/>
      <sheetData sheetId="11"/>
      <sheetData sheetId="12"/>
      <sheetData sheetId="13"/>
      <sheetData sheetId="14">
        <row r="8">
          <cell r="C8" t="str">
            <v>bushels</v>
          </cell>
          <cell r="D8">
            <v>55</v>
          </cell>
          <cell r="E8">
            <v>5.3</v>
          </cell>
          <cell r="F8">
            <v>291.5</v>
          </cell>
          <cell r="G8">
            <v>291.5</v>
          </cell>
          <cell r="H8">
            <v>0</v>
          </cell>
        </row>
        <row r="9">
          <cell r="C9" t="str">
            <v>bushels</v>
          </cell>
          <cell r="D9">
            <v>0</v>
          </cell>
          <cell r="E9">
            <v>0</v>
          </cell>
          <cell r="F9">
            <v>0</v>
          </cell>
          <cell r="G9">
            <v>0</v>
          </cell>
          <cell r="H9">
            <v>0</v>
          </cell>
        </row>
        <row r="10">
          <cell r="F10">
            <v>0</v>
          </cell>
          <cell r="G10">
            <v>0</v>
          </cell>
          <cell r="H10">
            <v>0</v>
          </cell>
        </row>
        <row r="11">
          <cell r="F11">
            <v>0</v>
          </cell>
          <cell r="G11">
            <v>0</v>
          </cell>
          <cell r="H11">
            <v>0</v>
          </cell>
        </row>
        <row r="12">
          <cell r="F12">
            <v>291.5</v>
          </cell>
          <cell r="G12">
            <v>291.5</v>
          </cell>
          <cell r="H12">
            <v>0</v>
          </cell>
        </row>
        <row r="15">
          <cell r="F15">
            <v>36</v>
          </cell>
          <cell r="G15">
            <v>36</v>
          </cell>
          <cell r="H15">
            <v>0</v>
          </cell>
        </row>
        <row r="16">
          <cell r="F16">
            <v>77.900000000000006</v>
          </cell>
          <cell r="G16">
            <v>77.900000000000006</v>
          </cell>
          <cell r="H16">
            <v>0</v>
          </cell>
        </row>
        <row r="17">
          <cell r="E17">
            <v>39.75</v>
          </cell>
        </row>
        <row r="18">
          <cell r="E18">
            <v>17.149999999999999</v>
          </cell>
        </row>
        <row r="19">
          <cell r="E19">
            <v>8</v>
          </cell>
        </row>
        <row r="20">
          <cell r="E20">
            <v>13</v>
          </cell>
        </row>
        <row r="21">
          <cell r="F21">
            <v>19.38</v>
          </cell>
          <cell r="G21">
            <v>19.38</v>
          </cell>
          <cell r="H21">
            <v>0</v>
          </cell>
        </row>
        <row r="22">
          <cell r="E22">
            <v>19.38</v>
          </cell>
        </row>
        <row r="23">
          <cell r="E23">
            <v>0</v>
          </cell>
        </row>
        <row r="24">
          <cell r="F24">
            <v>1</v>
          </cell>
          <cell r="G24">
            <v>1</v>
          </cell>
          <cell r="H24">
            <v>0</v>
          </cell>
        </row>
        <row r="25">
          <cell r="F25">
            <v>13</v>
          </cell>
          <cell r="G25">
            <v>13</v>
          </cell>
          <cell r="H25">
            <v>0</v>
          </cell>
        </row>
        <row r="26">
          <cell r="F26">
            <v>12</v>
          </cell>
          <cell r="G26">
            <v>12</v>
          </cell>
          <cell r="H26">
            <v>0</v>
          </cell>
        </row>
        <row r="27">
          <cell r="F27">
            <v>13.772941621140765</v>
          </cell>
          <cell r="G27">
            <v>13.772941621140765</v>
          </cell>
          <cell r="H27">
            <v>0</v>
          </cell>
        </row>
        <row r="28">
          <cell r="F28">
            <v>10.564209124880641</v>
          </cell>
          <cell r="G28">
            <v>10.564209124880641</v>
          </cell>
          <cell r="H28">
            <v>0</v>
          </cell>
        </row>
        <row r="29">
          <cell r="F29">
            <v>12.169842531095279</v>
          </cell>
          <cell r="G29">
            <v>12.169842531095279</v>
          </cell>
          <cell r="H29">
            <v>0</v>
          </cell>
        </row>
        <row r="30">
          <cell r="F30">
            <v>0</v>
          </cell>
          <cell r="G30">
            <v>0</v>
          </cell>
          <cell r="H30">
            <v>0</v>
          </cell>
        </row>
        <row r="31">
          <cell r="F31">
            <v>5.8736097983135007</v>
          </cell>
          <cell r="G31">
            <v>5.8736097983135007</v>
          </cell>
          <cell r="H31">
            <v>0</v>
          </cell>
        </row>
        <row r="32">
          <cell r="F32">
            <v>201.6606030754302</v>
          </cell>
          <cell r="G32">
            <v>201.6606030754302</v>
          </cell>
          <cell r="H32">
            <v>0</v>
          </cell>
        </row>
        <row r="35">
          <cell r="F35">
            <v>4.25</v>
          </cell>
          <cell r="G35">
            <v>4.25</v>
          </cell>
          <cell r="H35">
            <v>0</v>
          </cell>
        </row>
        <row r="36">
          <cell r="F36">
            <v>14.306653314023379</v>
          </cell>
          <cell r="G36">
            <v>14.306653314023379</v>
          </cell>
          <cell r="H36">
            <v>0</v>
          </cell>
        </row>
        <row r="37">
          <cell r="F37">
            <v>17.776766132218697</v>
          </cell>
          <cell r="G37">
            <v>17.776766132218697</v>
          </cell>
          <cell r="H37">
            <v>0</v>
          </cell>
        </row>
        <row r="38">
          <cell r="F38">
            <v>140</v>
          </cell>
          <cell r="G38">
            <v>0</v>
          </cell>
          <cell r="H38">
            <v>140</v>
          </cell>
        </row>
        <row r="39">
          <cell r="F39">
            <v>176.33341944624209</v>
          </cell>
          <cell r="G39">
            <v>36.333419446242075</v>
          </cell>
          <cell r="H39">
            <v>140</v>
          </cell>
        </row>
        <row r="41">
          <cell r="F41">
            <v>377.99402252167226</v>
          </cell>
          <cell r="G41">
            <v>237.99402252167226</v>
          </cell>
          <cell r="H41">
            <v>140</v>
          </cell>
        </row>
        <row r="43">
          <cell r="F43">
            <v>89.839396924569797</v>
          </cell>
          <cell r="G43">
            <v>89.839396924569797</v>
          </cell>
          <cell r="H43">
            <v>0</v>
          </cell>
        </row>
        <row r="44">
          <cell r="F44">
            <v>-86.494022521672264</v>
          </cell>
          <cell r="G44">
            <v>53.505977478327736</v>
          </cell>
          <cell r="H44">
            <v>-140</v>
          </cell>
        </row>
        <row r="46">
          <cell r="D46" t="str">
            <v>Operating costs per bushel</v>
          </cell>
          <cell r="F46">
            <v>3.6665564195532765</v>
          </cell>
          <cell r="G46">
            <v>3.6665564195532765</v>
          </cell>
          <cell r="H46" t="e">
            <v>#DIV/0!</v>
          </cell>
        </row>
        <row r="47">
          <cell r="D47" t="str">
            <v>Ownership costs per bushel</v>
          </cell>
          <cell r="F47">
            <v>3.2060621717498563</v>
          </cell>
          <cell r="G47">
            <v>0.66060762629531045</v>
          </cell>
          <cell r="H47" t="e">
            <v>#DIV/0!</v>
          </cell>
        </row>
        <row r="48">
          <cell r="D48" t="str">
            <v>Total costs per bushel</v>
          </cell>
          <cell r="F48">
            <v>6.8726185913031319</v>
          </cell>
          <cell r="G48">
            <v>4.3271640458485869</v>
          </cell>
          <cell r="H48" t="e">
            <v>#DIV/0!</v>
          </cell>
        </row>
        <row r="51">
          <cell r="B51" t="str">
            <v>Detailed Report</v>
          </cell>
          <cell r="C51" t="str">
            <v>Wheat</v>
          </cell>
          <cell r="F51" t="str">
            <v>2015 SRW</v>
          </cell>
        </row>
        <row r="53">
          <cell r="B53" t="str">
            <v>Selected input quantities</v>
          </cell>
          <cell r="C53" t="str">
            <v>per acre</v>
          </cell>
          <cell r="F53" t="str">
            <v>Selected input prices</v>
          </cell>
        </row>
        <row r="54">
          <cell r="B54" t="str">
            <v>Yield, bushels</v>
          </cell>
          <cell r="C54">
            <v>55</v>
          </cell>
          <cell r="F54" t="str">
            <v>Farm diesel, per gallon</v>
          </cell>
        </row>
        <row r="55">
          <cell r="B55" t="str">
            <v>Seeding rate, count</v>
          </cell>
          <cell r="C55">
            <v>100</v>
          </cell>
          <cell r="F55" t="str">
            <v>Operating interest, %</v>
          </cell>
        </row>
        <row r="56">
          <cell r="B56" t="str">
            <v>Nitrogen rate, lbs</v>
          </cell>
          <cell r="C56">
            <v>75</v>
          </cell>
          <cell r="F56" t="str">
            <v>Nitrogen, per lb</v>
          </cell>
        </row>
        <row r="57">
          <cell r="B57" t="str">
            <v>Phosphorus rate, lbs</v>
          </cell>
          <cell r="C57">
            <v>35</v>
          </cell>
          <cell r="F57" t="str">
            <v>Phosphorus, per lb</v>
          </cell>
        </row>
        <row r="58">
          <cell r="B58" t="str">
            <v>Potassium rate, lbs</v>
          </cell>
          <cell r="C58">
            <v>20</v>
          </cell>
          <cell r="F58" t="str">
            <v>Potassium, per lb</v>
          </cell>
        </row>
        <row r="59">
          <cell r="B59" t="str">
            <v>Lime rate, tons</v>
          </cell>
          <cell r="C59">
            <v>0.5</v>
          </cell>
          <cell r="F59" t="str">
            <v>Lime, per ton</v>
          </cell>
        </row>
        <row r="60">
          <cell r="B60" t="str">
            <v>Sum of allocated labor, hours</v>
          </cell>
          <cell r="C60">
            <v>0.8155445397093749</v>
          </cell>
          <cell r="F60" t="str">
            <v>Skilled labor, per hour</v>
          </cell>
        </row>
        <row r="61">
          <cell r="B61" t="str">
            <v>Irrigation, inches</v>
          </cell>
          <cell r="C61">
            <v>0</v>
          </cell>
          <cell r="F61" t="str">
            <v>Land value, per acre</v>
          </cell>
        </row>
        <row r="68">
          <cell r="B68" t="str">
            <v>No-till drill (20 ft); 200 MFWD</v>
          </cell>
          <cell r="C68">
            <v>0.11785714285714287</v>
          </cell>
          <cell r="D68">
            <v>1.0371428571428571</v>
          </cell>
          <cell r="E68">
            <v>8.8440812804509861</v>
          </cell>
          <cell r="F68">
            <v>12.466857734277623</v>
          </cell>
          <cell r="G68">
            <v>21.310939014728611</v>
          </cell>
        </row>
        <row r="69">
          <cell r="B69" t="str">
            <v>Boom sprayer (30 ft); 130 MFWD</v>
          </cell>
          <cell r="C69">
            <v>6.5088757396449703E-2</v>
          </cell>
          <cell r="D69">
            <v>0.37230769230769228</v>
          </cell>
          <cell r="E69">
            <v>3.3417888540143723</v>
          </cell>
          <cell r="F69">
            <v>3.1492959305098358</v>
          </cell>
          <cell r="G69">
            <v>6.4910847845242081</v>
          </cell>
        </row>
        <row r="70">
          <cell r="B70" t="str">
            <v>Combine, fixed grain head (30 ft); 275 HP Comb.</v>
          </cell>
          <cell r="C70">
            <v>7.4829931972789115E-2</v>
          </cell>
          <cell r="D70">
            <v>0.90544217687074835</v>
          </cell>
          <cell r="E70">
            <v>8.5786626603383969</v>
          </cell>
          <cell r="F70">
            <v>8.8641254045838682</v>
          </cell>
          <cell r="G70">
            <v>17.442788064922265</v>
          </cell>
        </row>
        <row r="71">
          <cell r="B71" t="str">
            <v>Grain cart (500 bushel); 200 MFWD</v>
          </cell>
          <cell r="C71">
            <v>4.6768707482993194E-2</v>
          </cell>
          <cell r="D71">
            <v>0.41156462585034009</v>
          </cell>
          <cell r="E71">
            <v>2.741955782312925</v>
          </cell>
          <cell r="F71">
            <v>2.5384838435374149</v>
          </cell>
          <cell r="G71">
            <v>5.2804396258503399</v>
          </cell>
        </row>
        <row r="72">
          <cell r="B72" t="str">
            <v>Grain auger 10 in- 5000 bu/hr (70 ft); 130 MFWD</v>
          </cell>
          <cell r="C72">
            <v>1.1000000000000001E-2</v>
          </cell>
          <cell r="D72">
            <v>6.2920000000000004E-2</v>
          </cell>
          <cell r="E72">
            <v>0.46670469999999997</v>
          </cell>
          <cell r="F72">
            <v>0.3875982</v>
          </cell>
          <cell r="G72">
            <v>0.85430289999999998</v>
          </cell>
        </row>
        <row r="73">
          <cell r="B73" t="str">
            <v>Semi, tractor and trailer</v>
          </cell>
          <cell r="C73"/>
          <cell r="D73">
            <v>0.48571428571428577</v>
          </cell>
          <cell r="E73">
            <v>3.1238000000000001</v>
          </cell>
          <cell r="F73">
            <v>2.0147333333333335</v>
          </cell>
          <cell r="G73">
            <v>5.1385333333333332</v>
          </cell>
        </row>
        <row r="74">
          <cell r="B74" t="str">
            <v>Pickup truck</v>
          </cell>
          <cell r="C74"/>
          <cell r="D74">
            <v>0.57692307692307698</v>
          </cell>
          <cell r="E74">
            <v>2.66</v>
          </cell>
          <cell r="F74">
            <v>2.6623250000000001</v>
          </cell>
          <cell r="G74">
            <v>5.3223250000000002</v>
          </cell>
        </row>
        <row r="75">
          <cell r="B75"/>
          <cell r="C75"/>
          <cell r="D75"/>
          <cell r="E75"/>
          <cell r="F75"/>
          <cell r="G75"/>
        </row>
        <row r="76">
          <cell r="B76"/>
          <cell r="C76"/>
          <cell r="D76"/>
          <cell r="E76"/>
          <cell r="F76"/>
          <cell r="G76"/>
        </row>
        <row r="77">
          <cell r="B77"/>
          <cell r="C77"/>
          <cell r="D77"/>
          <cell r="E77"/>
          <cell r="F77"/>
          <cell r="G77"/>
        </row>
        <row r="78">
          <cell r="B78"/>
          <cell r="C78"/>
          <cell r="D78"/>
          <cell r="E78"/>
          <cell r="F78"/>
          <cell r="G78"/>
        </row>
        <row r="79">
          <cell r="B79"/>
          <cell r="C79"/>
          <cell r="D79"/>
          <cell r="E79"/>
          <cell r="F79"/>
          <cell r="G79"/>
        </row>
        <row r="80">
          <cell r="B80"/>
          <cell r="C80"/>
          <cell r="D80"/>
          <cell r="E80"/>
          <cell r="F80"/>
          <cell r="G80"/>
        </row>
        <row r="81">
          <cell r="B81"/>
          <cell r="C81"/>
          <cell r="D81"/>
          <cell r="E81"/>
          <cell r="F81"/>
          <cell r="G81"/>
        </row>
        <row r="82">
          <cell r="B82"/>
          <cell r="C82"/>
          <cell r="D82"/>
          <cell r="E82"/>
          <cell r="F82"/>
          <cell r="G82"/>
        </row>
        <row r="83">
          <cell r="B83"/>
          <cell r="C83"/>
          <cell r="D83"/>
          <cell r="E83"/>
          <cell r="F83"/>
          <cell r="G83"/>
        </row>
        <row r="84">
          <cell r="B84"/>
          <cell r="C84"/>
          <cell r="D84"/>
          <cell r="E84"/>
          <cell r="F84"/>
          <cell r="G84"/>
        </row>
        <row r="85">
          <cell r="B85"/>
          <cell r="C85"/>
          <cell r="D85"/>
          <cell r="E85"/>
          <cell r="F85"/>
          <cell r="G85"/>
        </row>
        <row r="86">
          <cell r="B86"/>
          <cell r="C86"/>
          <cell r="D86"/>
          <cell r="E86"/>
          <cell r="F86"/>
          <cell r="G86"/>
        </row>
        <row r="87">
          <cell r="B87"/>
          <cell r="C87"/>
          <cell r="D87"/>
          <cell r="E87"/>
          <cell r="F87"/>
          <cell r="G87"/>
        </row>
        <row r="88">
          <cell r="B88"/>
          <cell r="C88"/>
          <cell r="D88"/>
          <cell r="E88"/>
          <cell r="F88"/>
          <cell r="G88"/>
        </row>
        <row r="89">
          <cell r="B89"/>
          <cell r="C89"/>
          <cell r="D89"/>
          <cell r="E89"/>
          <cell r="F89"/>
          <cell r="G89"/>
        </row>
        <row r="90">
          <cell r="B90"/>
          <cell r="C90"/>
          <cell r="D90"/>
          <cell r="E90"/>
          <cell r="F90"/>
          <cell r="G90"/>
        </row>
        <row r="91">
          <cell r="B91"/>
          <cell r="C91"/>
          <cell r="D91"/>
          <cell r="E91"/>
          <cell r="F91"/>
          <cell r="G91"/>
        </row>
        <row r="92">
          <cell r="B92"/>
          <cell r="C92"/>
          <cell r="D92"/>
          <cell r="E92"/>
          <cell r="F92"/>
          <cell r="G92"/>
        </row>
        <row r="93">
          <cell r="B93"/>
          <cell r="C93"/>
          <cell r="D93"/>
          <cell r="E93"/>
          <cell r="F93"/>
          <cell r="G93"/>
        </row>
        <row r="94">
          <cell r="B94"/>
          <cell r="C94"/>
          <cell r="D94"/>
          <cell r="E94"/>
          <cell r="F94"/>
          <cell r="G94"/>
        </row>
        <row r="95">
          <cell r="B95"/>
          <cell r="C95"/>
          <cell r="D95"/>
          <cell r="E95"/>
          <cell r="F95"/>
          <cell r="G95"/>
        </row>
        <row r="96">
          <cell r="B96"/>
          <cell r="C96"/>
          <cell r="D96"/>
          <cell r="E96"/>
          <cell r="F96"/>
          <cell r="G96"/>
        </row>
        <row r="97">
          <cell r="B97"/>
          <cell r="C97"/>
          <cell r="D97"/>
          <cell r="E97"/>
          <cell r="F97"/>
          <cell r="G97"/>
        </row>
        <row r="98">
          <cell r="B98"/>
          <cell r="C98"/>
          <cell r="D98"/>
          <cell r="E98"/>
          <cell r="F98"/>
          <cell r="G98"/>
        </row>
        <row r="101">
          <cell r="B101" t="str">
            <v>1 Farm business overhead includes liability insurance, utilities, accounting, etc. Machinery overhead is the sum of opportunity interest,</v>
          </cell>
        </row>
        <row r="102">
          <cell r="B102" t="str">
            <v xml:space="preserve">   property taxes, insurance, and housing. Machinery depreciation is a market value decline due to aging and usage. Thus, a portion of</v>
          </cell>
        </row>
        <row r="103">
          <cell r="B103" t="str">
            <v xml:space="preserve">   depreciation should be considered an operating costs for some decisions. Real estate charge includes land, improvements, taxes.</v>
          </cell>
        </row>
        <row r="104">
          <cell r="B104" t="str">
            <v xml:space="preserve">   Economic costs may differ from rental rates.</v>
          </cell>
        </row>
      </sheetData>
      <sheetData sheetId="15"/>
      <sheetData sheetId="16">
        <row r="4">
          <cell r="H4" t="str">
            <v>130 MFWD</v>
          </cell>
        </row>
        <row r="5">
          <cell r="H5" t="str">
            <v>200 MFWD</v>
          </cell>
        </row>
        <row r="24">
          <cell r="B24" t="str">
            <v>100 HP Comb.</v>
          </cell>
        </row>
        <row r="25">
          <cell r="B25" t="str">
            <v>220 HP Comb.</v>
          </cell>
        </row>
        <row r="26">
          <cell r="B26" t="str">
            <v>275 HP Comb.</v>
          </cell>
        </row>
        <row r="27">
          <cell r="B27" t="str">
            <v>340 HP Comb.</v>
          </cell>
        </row>
        <row r="31">
          <cell r="A31">
            <v>1</v>
          </cell>
        </row>
        <row r="32">
          <cell r="A32" t="str">
            <v>500 bushel</v>
          </cell>
        </row>
        <row r="33">
          <cell r="A33" t="str">
            <v>1000 bushel</v>
          </cell>
        </row>
        <row r="34">
          <cell r="A34" t="str">
            <v>70 ft</v>
          </cell>
        </row>
        <row r="39">
          <cell r="A39" t="str">
            <v>15 ft</v>
          </cell>
        </row>
        <row r="40">
          <cell r="A40" t="str">
            <v>23 ft</v>
          </cell>
        </row>
        <row r="41">
          <cell r="A41" t="str">
            <v>37 ft</v>
          </cell>
        </row>
        <row r="42">
          <cell r="A42" t="str">
            <v>57 ft</v>
          </cell>
        </row>
        <row r="43">
          <cell r="A43" t="str">
            <v>16.3 ft</v>
          </cell>
        </row>
        <row r="44">
          <cell r="A44" t="str">
            <v>21.3 ft</v>
          </cell>
        </row>
        <row r="45">
          <cell r="A45" t="str">
            <v>6 ft</v>
          </cell>
        </row>
        <row r="46">
          <cell r="A46" t="str">
            <v>7.5 ft</v>
          </cell>
        </row>
        <row r="47">
          <cell r="A47" t="str">
            <v>9 ft</v>
          </cell>
        </row>
        <row r="48">
          <cell r="A48" t="str">
            <v>12 ft</v>
          </cell>
        </row>
        <row r="49">
          <cell r="A49" t="str">
            <v>18 ft</v>
          </cell>
        </row>
        <row r="50">
          <cell r="A50" t="str">
            <v>23 ft</v>
          </cell>
        </row>
        <row r="51">
          <cell r="A51" t="str">
            <v>30 ft</v>
          </cell>
        </row>
        <row r="52">
          <cell r="A52" t="str">
            <v>35 ft</v>
          </cell>
        </row>
        <row r="53">
          <cell r="A53" t="str">
            <v>47 ft</v>
          </cell>
        </row>
        <row r="54">
          <cell r="A54" t="str">
            <v>60 ft</v>
          </cell>
        </row>
        <row r="55">
          <cell r="A55" t="str">
            <v>11 ft</v>
          </cell>
        </row>
        <row r="56">
          <cell r="A56" t="str">
            <v>21 ft</v>
          </cell>
        </row>
        <row r="57">
          <cell r="A57" t="str">
            <v>25 ft</v>
          </cell>
        </row>
        <row r="58">
          <cell r="A58" t="str">
            <v>30 ft</v>
          </cell>
        </row>
        <row r="59">
          <cell r="A59" t="str">
            <v>25" O.C., 10 ft</v>
          </cell>
        </row>
        <row r="60">
          <cell r="A60" t="str">
            <v>25" O.C., 18 ft</v>
          </cell>
        </row>
        <row r="61">
          <cell r="A61" t="str">
            <v>30" O.C., 17 ft</v>
          </cell>
        </row>
        <row r="62">
          <cell r="A62" t="str">
            <v>30" O.C., 22.5 ft</v>
          </cell>
        </row>
        <row r="63">
          <cell r="A63" t="str">
            <v>16 ft</v>
          </cell>
        </row>
        <row r="64">
          <cell r="A64" t="str">
            <v>25 ft</v>
          </cell>
        </row>
        <row r="65">
          <cell r="A65" t="str">
            <v>33 ft</v>
          </cell>
        </row>
        <row r="66">
          <cell r="A66" t="str">
            <v>17.5 ft</v>
          </cell>
        </row>
        <row r="67">
          <cell r="A67" t="str">
            <v>22.5 ft</v>
          </cell>
        </row>
        <row r="68">
          <cell r="A68" t="str">
            <v>22 ft</v>
          </cell>
        </row>
        <row r="69">
          <cell r="A69" t="str">
            <v>38 ft</v>
          </cell>
        </row>
        <row r="70">
          <cell r="A70" t="str">
            <v>12 ft</v>
          </cell>
        </row>
        <row r="71">
          <cell r="A71" t="str">
            <v>28 ft</v>
          </cell>
        </row>
        <row r="72">
          <cell r="A72" t="str">
            <v>6 row</v>
          </cell>
        </row>
        <row r="73">
          <cell r="A73" t="str">
            <v>8 row</v>
          </cell>
        </row>
        <row r="74">
          <cell r="A74" t="str">
            <v>12 row</v>
          </cell>
        </row>
        <row r="75">
          <cell r="A75" t="str">
            <v>16 row</v>
          </cell>
        </row>
        <row r="76">
          <cell r="A76" t="str">
            <v>(6/11 row 30/15")</v>
          </cell>
        </row>
        <row r="77">
          <cell r="A77" t="str">
            <v>(8/15 row 30/15")</v>
          </cell>
        </row>
        <row r="78">
          <cell r="A78" t="str">
            <v>(12/23 row 30/15")</v>
          </cell>
        </row>
        <row r="79">
          <cell r="A79" t="str">
            <v>(16/31 row 30/15")</v>
          </cell>
        </row>
        <row r="80">
          <cell r="A80" t="str">
            <v>6 row</v>
          </cell>
        </row>
        <row r="81">
          <cell r="A81" t="str">
            <v>8 row</v>
          </cell>
        </row>
        <row r="82">
          <cell r="A82" t="str">
            <v>12 row</v>
          </cell>
        </row>
        <row r="83">
          <cell r="A83" t="str">
            <v>16 row</v>
          </cell>
        </row>
        <row r="84">
          <cell r="A84" t="str">
            <v>16 ft</v>
          </cell>
        </row>
        <row r="85">
          <cell r="A85" t="str">
            <v>20 ft</v>
          </cell>
        </row>
        <row r="86">
          <cell r="A86" t="str">
            <v>25 ft</v>
          </cell>
        </row>
        <row r="87">
          <cell r="A87" t="str">
            <v>30 ft</v>
          </cell>
        </row>
        <row r="88">
          <cell r="A88" t="str">
            <v>15 ft</v>
          </cell>
        </row>
        <row r="89">
          <cell r="A89" t="str">
            <v>20 ft</v>
          </cell>
        </row>
        <row r="90">
          <cell r="A90" t="str">
            <v>30 ft</v>
          </cell>
        </row>
        <row r="91">
          <cell r="A91" t="str">
            <v>6 row</v>
          </cell>
        </row>
        <row r="92">
          <cell r="A92" t="str">
            <v>8 row</v>
          </cell>
        </row>
        <row r="93">
          <cell r="A93" t="str">
            <v>12 row</v>
          </cell>
        </row>
        <row r="94">
          <cell r="A94" t="str">
            <v>16 row</v>
          </cell>
        </row>
        <row r="95">
          <cell r="A95" t="str">
            <v>6 row</v>
          </cell>
        </row>
        <row r="96">
          <cell r="A96" t="str">
            <v>8 row</v>
          </cell>
        </row>
        <row r="97">
          <cell r="A97" t="str">
            <v>12 row</v>
          </cell>
        </row>
        <row r="99">
          <cell r="A99" t="str">
            <v>60 ft</v>
          </cell>
        </row>
        <row r="100">
          <cell r="A100" t="str">
            <v>30 ft</v>
          </cell>
        </row>
        <row r="101">
          <cell r="A101" t="str">
            <v>50 ft</v>
          </cell>
        </row>
        <row r="104">
          <cell r="A104" t="str">
            <v>7 ft swath</v>
          </cell>
        </row>
        <row r="105">
          <cell r="A105" t="str">
            <v>8 ft swath</v>
          </cell>
        </row>
        <row r="106">
          <cell r="A106" t="str">
            <v>9 ft swath</v>
          </cell>
        </row>
        <row r="107">
          <cell r="A107" t="str">
            <v>10 ft swath</v>
          </cell>
        </row>
        <row r="108">
          <cell r="A108" t="str">
            <v>6 ft</v>
          </cell>
        </row>
        <row r="109">
          <cell r="A109" t="str">
            <v>9 ft</v>
          </cell>
        </row>
        <row r="110">
          <cell r="A110" t="str">
            <v>8.5 ft</v>
          </cell>
        </row>
        <row r="111">
          <cell r="A111" t="str">
            <v>9.5 ft</v>
          </cell>
        </row>
        <row r="112">
          <cell r="A112" t="str">
            <v>tandem, 24 ft</v>
          </cell>
        </row>
        <row r="113">
          <cell r="A113" t="str">
            <v>7 ft swath</v>
          </cell>
        </row>
        <row r="114">
          <cell r="A114" t="str">
            <v>9 ft swath</v>
          </cell>
        </row>
        <row r="115">
          <cell r="A115" t="str">
            <v>12 ft swath</v>
          </cell>
        </row>
        <row r="118">
          <cell r="A118" t="str">
            <v>750 lb</v>
          </cell>
        </row>
        <row r="119">
          <cell r="A119" t="str">
            <v>1000 lb</v>
          </cell>
        </row>
        <row r="120">
          <cell r="A120" t="str">
            <v>1500 lb</v>
          </cell>
        </row>
        <row r="121">
          <cell r="A121" t="str">
            <v>2000 lb</v>
          </cell>
        </row>
        <row r="125">
          <cell r="A125" t="str">
            <v>15 ft</v>
          </cell>
        </row>
        <row r="126">
          <cell r="A126" t="str">
            <v>20 ft</v>
          </cell>
        </row>
        <row r="127">
          <cell r="A127" t="str">
            <v>30 ft</v>
          </cell>
        </row>
        <row r="128">
          <cell r="A128" t="str">
            <v>15 ft</v>
          </cell>
        </row>
        <row r="129">
          <cell r="A129" t="str">
            <v>18 ft</v>
          </cell>
        </row>
        <row r="130">
          <cell r="A130" t="str">
            <v>20 ft</v>
          </cell>
        </row>
        <row r="131">
          <cell r="A131" t="str">
            <v>25 ft</v>
          </cell>
        </row>
        <row r="132">
          <cell r="A132" t="str">
            <v>30 ft</v>
          </cell>
        </row>
        <row r="133">
          <cell r="A133" t="str">
            <v>6 row</v>
          </cell>
        </row>
        <row r="134">
          <cell r="A134" t="str">
            <v>8 row</v>
          </cell>
        </row>
        <row r="135">
          <cell r="A135" t="str">
            <v>12 row</v>
          </cell>
        </row>
        <row r="136">
          <cell r="A136" t="str">
            <v>8 wheel, 17.5 ft</v>
          </cell>
        </row>
        <row r="137">
          <cell r="A137" t="str">
            <v>10 wheel, 20 ft</v>
          </cell>
        </row>
        <row r="138">
          <cell r="A138" t="str">
            <v>12 wheel, 25 ft</v>
          </cell>
        </row>
        <row r="139">
          <cell r="A139" t="str">
            <v>16 wheel, 31 ft</v>
          </cell>
        </row>
        <row r="140">
          <cell r="A140" t="str">
            <v>20 wheel, 36 ft</v>
          </cell>
        </row>
        <row r="157">
          <cell r="G157" t="str">
            <v>Irrigated</v>
          </cell>
          <cell r="I157" t="str">
            <v>Corn, grain</v>
          </cell>
          <cell r="L157" t="str">
            <v>Bushel</v>
          </cell>
        </row>
        <row r="158">
          <cell r="C158">
            <v>6</v>
          </cell>
          <cell r="G158" t="str">
            <v>Dryland</v>
          </cell>
          <cell r="I158" t="str">
            <v>Corn, silage</v>
          </cell>
          <cell r="L158" t="str">
            <v>Ton</v>
          </cell>
        </row>
        <row r="159">
          <cell r="C159">
            <v>1</v>
          </cell>
          <cell r="I159" t="str">
            <v>Grain sorghum</v>
          </cell>
          <cell r="L159" t="str">
            <v>Cwt</v>
          </cell>
        </row>
        <row r="160">
          <cell r="C160">
            <v>1</v>
          </cell>
          <cell r="G160" t="str">
            <v>Owned land</v>
          </cell>
          <cell r="I160" t="str">
            <v>Soybeans</v>
          </cell>
          <cell r="L160" t="str">
            <v>Bale</v>
          </cell>
        </row>
        <row r="161">
          <cell r="C161">
            <v>2</v>
          </cell>
          <cell r="G161" t="str">
            <v>Cash rent</v>
          </cell>
          <cell r="I161" t="str">
            <v>Soybeans, double crop</v>
          </cell>
        </row>
        <row r="162">
          <cell r="C162">
            <v>1</v>
          </cell>
          <cell r="G162" t="str">
            <v>Share lease</v>
          </cell>
          <cell r="I162" t="str">
            <v>Wheat</v>
          </cell>
        </row>
        <row r="163">
          <cell r="I163" t="str">
            <v>Wheat &amp; straw</v>
          </cell>
        </row>
        <row r="164">
          <cell r="C164" t="str">
            <v>Wheat</v>
          </cell>
        </row>
      </sheetData>
      <sheetData sheetId="17">
        <row r="3">
          <cell r="E3" t="str">
            <v>cropnum-22706</v>
          </cell>
          <cell r="F3">
            <v>6</v>
          </cell>
        </row>
        <row r="4">
          <cell r="E4" t="str">
            <v>primyieldtype-22706</v>
          </cell>
          <cell r="F4">
            <v>1</v>
          </cell>
        </row>
        <row r="5">
          <cell r="E5" t="str">
            <v>byyieldtype-22706</v>
          </cell>
          <cell r="F5">
            <v>1</v>
          </cell>
        </row>
        <row r="6">
          <cell r="E6" t="str">
            <v>irrigation2-22706</v>
          </cell>
          <cell r="F6">
            <v>2</v>
          </cell>
        </row>
        <row r="7">
          <cell r="E7" t="str">
            <v>leasenum-22706</v>
          </cell>
          <cell r="F7">
            <v>1</v>
          </cell>
        </row>
        <row r="8">
          <cell r="E8" t="str">
            <v>40hp-22706</v>
          </cell>
          <cell r="F8">
            <v>0</v>
          </cell>
        </row>
        <row r="9">
          <cell r="E9" t="str">
            <v>60hp-22706</v>
          </cell>
          <cell r="F9">
            <v>0</v>
          </cell>
        </row>
        <row r="10">
          <cell r="E10" t="str">
            <v>75hp-22706</v>
          </cell>
          <cell r="F10">
            <v>0</v>
          </cell>
        </row>
        <row r="11">
          <cell r="E11" t="str">
            <v>105twd-22706</v>
          </cell>
          <cell r="F11">
            <v>0</v>
          </cell>
        </row>
        <row r="12">
          <cell r="E12" t="str">
            <v>140twd-22706</v>
          </cell>
          <cell r="F12">
            <v>0</v>
          </cell>
        </row>
        <row r="13">
          <cell r="E13" t="str">
            <v>105mfwd-22706</v>
          </cell>
          <cell r="F13">
            <v>0</v>
          </cell>
        </row>
        <row r="14">
          <cell r="E14" t="str">
            <v>130mfwd-22706</v>
          </cell>
          <cell r="F14" t="b">
            <v>1</v>
          </cell>
        </row>
        <row r="15">
          <cell r="E15" t="str">
            <v>160mfwd-22706</v>
          </cell>
          <cell r="F15">
            <v>0</v>
          </cell>
        </row>
        <row r="16">
          <cell r="E16" t="str">
            <v>200mfwd-22706</v>
          </cell>
          <cell r="F16" t="b">
            <v>1</v>
          </cell>
        </row>
        <row r="17">
          <cell r="E17" t="str">
            <v>225mfwd-22706</v>
          </cell>
          <cell r="F17">
            <v>0</v>
          </cell>
        </row>
        <row r="18">
          <cell r="E18" t="str">
            <v>2604wd-22706</v>
          </cell>
          <cell r="F18">
            <v>0</v>
          </cell>
        </row>
        <row r="19">
          <cell r="E19" t="str">
            <v>3104wd-22706</v>
          </cell>
          <cell r="F19">
            <v>0</v>
          </cell>
        </row>
        <row r="20">
          <cell r="E20" t="str">
            <v>360 4wd-22706</v>
          </cell>
          <cell r="F20">
            <v>0</v>
          </cell>
        </row>
        <row r="21">
          <cell r="E21" t="str">
            <v>4254wd-22706</v>
          </cell>
          <cell r="F21">
            <v>0</v>
          </cell>
        </row>
        <row r="22">
          <cell r="E22" t="str">
            <v>225tt-22706</v>
          </cell>
          <cell r="F22">
            <v>0</v>
          </cell>
        </row>
        <row r="23">
          <cell r="E23" t="str">
            <v>425tt-22706</v>
          </cell>
          <cell r="F23">
            <v>0</v>
          </cell>
        </row>
        <row r="24">
          <cell r="E24" t="str">
            <v>description-1-22706</v>
          </cell>
          <cell r="F24" t="str">
            <v>2014 SRW</v>
          </cell>
        </row>
        <row r="25">
          <cell r="E25" t="str">
            <v>acres-1-22706</v>
          </cell>
          <cell r="F25">
            <v>100</v>
          </cell>
        </row>
        <row r="26">
          <cell r="E26" t="str">
            <v>receipts-1-22706</v>
          </cell>
          <cell r="F26">
            <v>55</v>
          </cell>
        </row>
        <row r="27">
          <cell r="E27" t="str">
            <v>receipts-2-22706</v>
          </cell>
          <cell r="F27">
            <v>6.75</v>
          </cell>
        </row>
        <row r="28">
          <cell r="E28" t="str">
            <v>receipts-3-22706</v>
          </cell>
          <cell r="F28">
            <v>0</v>
          </cell>
        </row>
        <row r="29">
          <cell r="E29" t="str">
            <v>receipts-4-22706</v>
          </cell>
          <cell r="F29">
            <v>0</v>
          </cell>
        </row>
        <row r="30">
          <cell r="E30" t="str">
            <v>receipts-5-22706</v>
          </cell>
          <cell r="F30">
            <v>0</v>
          </cell>
        </row>
        <row r="31">
          <cell r="E31" t="str">
            <v>receipts-6-22706</v>
          </cell>
          <cell r="F31">
            <v>0</v>
          </cell>
        </row>
        <row r="32">
          <cell r="E32" t="str">
            <v>seed1-1-22706</v>
          </cell>
          <cell r="F32">
            <v>0</v>
          </cell>
        </row>
        <row r="33">
          <cell r="E33" t="str">
            <v>seed1-2-22706</v>
          </cell>
          <cell r="F33">
            <v>0</v>
          </cell>
        </row>
        <row r="34">
          <cell r="E34" t="str">
            <v>seed1-3-22706</v>
          </cell>
          <cell r="F34">
            <v>0</v>
          </cell>
        </row>
        <row r="35">
          <cell r="E35" t="str">
            <v>seed1-4-22706</v>
          </cell>
          <cell r="F35">
            <v>18</v>
          </cell>
        </row>
        <row r="36">
          <cell r="E36" t="str">
            <v>seed1-5-22706</v>
          </cell>
          <cell r="F36">
            <v>0</v>
          </cell>
        </row>
        <row r="37">
          <cell r="E37" t="str">
            <v>seed1-6-22706</v>
          </cell>
          <cell r="F37">
            <v>0</v>
          </cell>
        </row>
        <row r="38">
          <cell r="E38" t="str">
            <v>seed2-1-22706</v>
          </cell>
          <cell r="F38">
            <v>0</v>
          </cell>
        </row>
        <row r="39">
          <cell r="E39" t="str">
            <v>seed2-2-22706</v>
          </cell>
          <cell r="F39">
            <v>0</v>
          </cell>
        </row>
        <row r="40">
          <cell r="E40" t="str">
            <v>seed2-3-22706</v>
          </cell>
          <cell r="F40">
            <v>0</v>
          </cell>
        </row>
        <row r="41">
          <cell r="E41" t="str">
            <v>seed2-4-22706</v>
          </cell>
          <cell r="F41">
            <v>100</v>
          </cell>
        </row>
        <row r="42">
          <cell r="E42" t="str">
            <v>seed2-5-22706</v>
          </cell>
          <cell r="F42">
            <v>0</v>
          </cell>
        </row>
        <row r="43">
          <cell r="E43" t="str">
            <v>seed2-6-22706</v>
          </cell>
          <cell r="F43">
            <v>0</v>
          </cell>
        </row>
        <row r="44">
          <cell r="E44" t="str">
            <v>fertilizer1-1-22706</v>
          </cell>
          <cell r="F44">
            <v>0</v>
          </cell>
        </row>
        <row r="45">
          <cell r="E45" t="str">
            <v>fertilizer1-2-22706</v>
          </cell>
          <cell r="F45">
            <v>75</v>
          </cell>
        </row>
        <row r="46">
          <cell r="E46" t="str">
            <v>fertilizer1-3-22706</v>
          </cell>
          <cell r="F46">
            <v>0</v>
          </cell>
        </row>
        <row r="47">
          <cell r="E47" t="str">
            <v>fertilizer1-4-22706</v>
          </cell>
          <cell r="F47">
            <v>35</v>
          </cell>
        </row>
        <row r="48">
          <cell r="E48" t="str">
            <v>fertilizer1-5-22706</v>
          </cell>
          <cell r="F48">
            <v>20</v>
          </cell>
        </row>
        <row r="49">
          <cell r="E49" t="str">
            <v>fertilizer1-6-22706</v>
          </cell>
          <cell r="F49">
            <v>0.5</v>
          </cell>
        </row>
        <row r="50">
          <cell r="E50" t="str">
            <v>fertilizer1-7-22706</v>
          </cell>
          <cell r="F50">
            <v>10</v>
          </cell>
        </row>
        <row r="51">
          <cell r="E51" t="str">
            <v>fertilizer1-8-22706</v>
          </cell>
          <cell r="F51">
            <v>0</v>
          </cell>
        </row>
        <row r="52">
          <cell r="E52" t="str">
            <v>fertilizer2-1-22706</v>
          </cell>
          <cell r="F52">
            <v>0</v>
          </cell>
        </row>
        <row r="53">
          <cell r="E53" t="str">
            <v>fertilizer2-2-22706</v>
          </cell>
          <cell r="F53">
            <v>0.47</v>
          </cell>
        </row>
        <row r="54">
          <cell r="E54" t="str">
            <v>fertilizer2-3-22706</v>
          </cell>
          <cell r="F54">
            <v>0</v>
          </cell>
        </row>
        <row r="55">
          <cell r="E55" t="str">
            <v>fertilizer2-4-22706</v>
          </cell>
          <cell r="F55">
            <v>0.41</v>
          </cell>
        </row>
        <row r="56">
          <cell r="E56" t="str">
            <v>fertilizer2-5-22706</v>
          </cell>
          <cell r="F56">
            <v>0.44</v>
          </cell>
        </row>
        <row r="57">
          <cell r="E57" t="str">
            <v>fertilizer2-6-22706</v>
          </cell>
          <cell r="F57">
            <v>10</v>
          </cell>
        </row>
        <row r="58">
          <cell r="E58" t="str">
            <v>fertilizer2-7-22706</v>
          </cell>
          <cell r="F58">
            <v>0.55000000000000004</v>
          </cell>
        </row>
        <row r="59">
          <cell r="E59" t="str">
            <v>fertilizer2-8-22706</v>
          </cell>
          <cell r="F59">
            <v>0</v>
          </cell>
        </row>
        <row r="60">
          <cell r="E60" t="str">
            <v>herbicide1-1-22706</v>
          </cell>
          <cell r="F60">
            <v>0</v>
          </cell>
        </row>
        <row r="61">
          <cell r="E61" t="str">
            <v>herbicide1-2-22706</v>
          </cell>
          <cell r="F61">
            <v>0</v>
          </cell>
        </row>
        <row r="62">
          <cell r="E62" t="str">
            <v>herbicide1-3-22706</v>
          </cell>
          <cell r="F62">
            <v>0</v>
          </cell>
        </row>
        <row r="63">
          <cell r="E63" t="str">
            <v>herbicide1-4-22706</v>
          </cell>
          <cell r="F63">
            <v>1</v>
          </cell>
        </row>
        <row r="64">
          <cell r="E64" t="str">
            <v>herbicide1-5-22706</v>
          </cell>
          <cell r="F64">
            <v>0</v>
          </cell>
        </row>
        <row r="65">
          <cell r="E65" t="str">
            <v>herbicide1-6-22706</v>
          </cell>
          <cell r="F65">
            <v>0</v>
          </cell>
        </row>
        <row r="66">
          <cell r="E66" t="str">
            <v>herbicide1-7-22706</v>
          </cell>
          <cell r="F66">
            <v>0</v>
          </cell>
        </row>
        <row r="67">
          <cell r="E67" t="str">
            <v>herbicide1-8-22706</v>
          </cell>
          <cell r="F67">
            <v>0</v>
          </cell>
        </row>
        <row r="68">
          <cell r="E68" t="str">
            <v>herbicide2-1-22706</v>
          </cell>
          <cell r="F68">
            <v>0</v>
          </cell>
        </row>
        <row r="69">
          <cell r="E69" t="str">
            <v>herbicide2-2-22706</v>
          </cell>
          <cell r="F69">
            <v>0</v>
          </cell>
        </row>
        <row r="70">
          <cell r="E70" t="str">
            <v>herbicide2-3-22706</v>
          </cell>
          <cell r="F70">
            <v>0</v>
          </cell>
        </row>
        <row r="71">
          <cell r="E71" t="str">
            <v>herbicide2-4-22706</v>
          </cell>
          <cell r="F71">
            <v>19</v>
          </cell>
        </row>
        <row r="72">
          <cell r="E72" t="str">
            <v>herbicide2-5-22706</v>
          </cell>
          <cell r="F72">
            <v>0</v>
          </cell>
        </row>
        <row r="73">
          <cell r="E73" t="str">
            <v>herbicide2-6-22706</v>
          </cell>
          <cell r="F73">
            <v>0</v>
          </cell>
        </row>
        <row r="74">
          <cell r="E74" t="str">
            <v>herbicide2-7-22706</v>
          </cell>
          <cell r="F74">
            <v>0</v>
          </cell>
        </row>
        <row r="75">
          <cell r="E75" t="str">
            <v>herbicide2-8-22706</v>
          </cell>
          <cell r="F75">
            <v>0</v>
          </cell>
        </row>
        <row r="76">
          <cell r="E76" t="str">
            <v>herbicide2-9-22706</v>
          </cell>
          <cell r="F76">
            <v>0</v>
          </cell>
        </row>
        <row r="77">
          <cell r="E77" t="str">
            <v>insecticide1-1-22706</v>
          </cell>
          <cell r="F77">
            <v>0</v>
          </cell>
        </row>
        <row r="78">
          <cell r="E78" t="str">
            <v>insecticide1-2-22706</v>
          </cell>
          <cell r="F78">
            <v>0</v>
          </cell>
        </row>
        <row r="79">
          <cell r="E79" t="str">
            <v>insecticide1-3-22706</v>
          </cell>
          <cell r="F79">
            <v>0</v>
          </cell>
        </row>
        <row r="80">
          <cell r="E80" t="str">
            <v>insecticide1-4-22706</v>
          </cell>
          <cell r="F80">
            <v>0</v>
          </cell>
        </row>
        <row r="81">
          <cell r="E81" t="str">
            <v>insecticide2-1-22706</v>
          </cell>
          <cell r="F81">
            <v>0</v>
          </cell>
        </row>
        <row r="82">
          <cell r="E82" t="str">
            <v>insecticide2-2-22706</v>
          </cell>
          <cell r="F82">
            <v>0</v>
          </cell>
        </row>
        <row r="83">
          <cell r="E83" t="str">
            <v>insecticide2-3-22706</v>
          </cell>
          <cell r="F83">
            <v>0</v>
          </cell>
        </row>
        <row r="84">
          <cell r="E84" t="str">
            <v>insecticide2-4-22706</v>
          </cell>
          <cell r="F84">
            <v>0</v>
          </cell>
        </row>
        <row r="85">
          <cell r="E85" t="str">
            <v>insecticide2-5-22706</v>
          </cell>
          <cell r="F85">
            <v>0</v>
          </cell>
        </row>
        <row r="86">
          <cell r="E86" t="str">
            <v>labor-1-22706</v>
          </cell>
          <cell r="F86">
            <v>0.5</v>
          </cell>
        </row>
        <row r="87">
          <cell r="E87" t="str">
            <v>labor-2-22706</v>
          </cell>
          <cell r="F87">
            <v>12.5</v>
          </cell>
        </row>
        <row r="88">
          <cell r="E88" t="str">
            <v>labor-3-22706</v>
          </cell>
          <cell r="F88">
            <v>18</v>
          </cell>
        </row>
        <row r="89">
          <cell r="E89" t="str">
            <v>irrigation1-1-22706</v>
          </cell>
          <cell r="F89">
            <v>0</v>
          </cell>
        </row>
        <row r="90">
          <cell r="E90" t="str">
            <v>irrigation1-2-22706</v>
          </cell>
          <cell r="F90">
            <v>0</v>
          </cell>
        </row>
        <row r="91">
          <cell r="E91" t="str">
            <v>irrigation1-3-22706</v>
          </cell>
          <cell r="F91">
            <v>0</v>
          </cell>
        </row>
        <row r="92">
          <cell r="E92" t="str">
            <v>land-1-22706</v>
          </cell>
          <cell r="F92">
            <v>3600</v>
          </cell>
        </row>
        <row r="93">
          <cell r="E93" t="str">
            <v>land-2-22706</v>
          </cell>
          <cell r="F93">
            <v>5</v>
          </cell>
        </row>
        <row r="94">
          <cell r="E94" t="str">
            <v>land-3-22706</v>
          </cell>
          <cell r="F94">
            <v>0</v>
          </cell>
        </row>
        <row r="95">
          <cell r="E95" t="str">
            <v>land-3-9106</v>
          </cell>
          <cell r="F95">
            <v>0</v>
          </cell>
        </row>
        <row r="96">
          <cell r="E96" t="str">
            <v>land-4-22706</v>
          </cell>
          <cell r="F96">
            <v>0</v>
          </cell>
        </row>
        <row r="97">
          <cell r="E97" t="str">
            <v>otheritems1-1-22706</v>
          </cell>
          <cell r="F97">
            <v>6</v>
          </cell>
        </row>
        <row r="98">
          <cell r="E98" t="str">
            <v>otheritems1-2-22706</v>
          </cell>
          <cell r="F98">
            <v>3.6</v>
          </cell>
        </row>
        <row r="99">
          <cell r="E99" t="str">
            <v>otheritems1-3-22706</v>
          </cell>
          <cell r="F99">
            <v>3.3</v>
          </cell>
        </row>
        <row r="100">
          <cell r="E100" t="str">
            <v>otheritems1-4-22706</v>
          </cell>
          <cell r="F100">
            <v>1</v>
          </cell>
        </row>
        <row r="101">
          <cell r="E101" t="str">
            <v>otheritems1-5-22706</v>
          </cell>
          <cell r="F101">
            <v>0</v>
          </cell>
        </row>
        <row r="102">
          <cell r="E102" t="str">
            <v>otheritems1-6-22706</v>
          </cell>
          <cell r="F102">
            <v>18</v>
          </cell>
        </row>
        <row r="103">
          <cell r="E103" t="str">
            <v>otheritems1-7-22706</v>
          </cell>
          <cell r="F103">
            <v>0</v>
          </cell>
        </row>
        <row r="104">
          <cell r="E104" t="str">
            <v>postharvest-1-22706</v>
          </cell>
          <cell r="F104">
            <v>0</v>
          </cell>
        </row>
        <row r="105">
          <cell r="E105" t="str">
            <v>postharvest-2-22706</v>
          </cell>
          <cell r="F105">
            <v>0</v>
          </cell>
        </row>
        <row r="106">
          <cell r="E106" t="str">
            <v>postharvest-3-22706</v>
          </cell>
          <cell r="F106">
            <v>0</v>
          </cell>
        </row>
        <row r="107">
          <cell r="E107" t="str">
            <v>postharvest-4-22706</v>
          </cell>
          <cell r="F107">
            <v>0</v>
          </cell>
        </row>
        <row r="108">
          <cell r="E108" t="str">
            <v>postharvest-5-22706</v>
          </cell>
          <cell r="F108">
            <v>0</v>
          </cell>
        </row>
        <row r="109">
          <cell r="E109" t="str">
            <v>postharvest-6-22706</v>
          </cell>
          <cell r="F109">
            <v>5</v>
          </cell>
        </row>
        <row r="110">
          <cell r="E110" t="str">
            <v>postharvest-7-22706</v>
          </cell>
          <cell r="F110">
            <v>0</v>
          </cell>
        </row>
        <row r="111">
          <cell r="E111" t="str">
            <v>postharvest-8-22706</v>
          </cell>
          <cell r="F111">
            <v>0</v>
          </cell>
        </row>
        <row r="112">
          <cell r="E112" t="str">
            <v>postharvest-9-22706</v>
          </cell>
          <cell r="F112">
            <v>0</v>
          </cell>
        </row>
        <row r="113">
          <cell r="E113" t="str">
            <v>postharvest-10-22706</v>
          </cell>
          <cell r="F113">
            <v>6800</v>
          </cell>
        </row>
        <row r="114">
          <cell r="E114" t="str">
            <v>overhead-1-22706</v>
          </cell>
          <cell r="F114">
            <v>0</v>
          </cell>
        </row>
        <row r="115">
          <cell r="E115" t="str">
            <v>overhead-2-22706</v>
          </cell>
          <cell r="F115">
            <v>0</v>
          </cell>
        </row>
        <row r="116">
          <cell r="E116" t="str">
            <v>overhead-3-22706</v>
          </cell>
          <cell r="F116">
            <v>8500</v>
          </cell>
        </row>
        <row r="117">
          <cell r="E117" t="str">
            <v>overhead-4-22706</v>
          </cell>
          <cell r="F117">
            <v>5</v>
          </cell>
        </row>
        <row r="118">
          <cell r="E118" t="str">
            <v>overhead-5-22706</v>
          </cell>
          <cell r="F118">
            <v>15000</v>
          </cell>
        </row>
        <row r="119">
          <cell r="E119" t="str">
            <v>overhead-6-22706</v>
          </cell>
          <cell r="F119">
            <v>5</v>
          </cell>
        </row>
        <row r="120">
          <cell r="E120" t="str">
            <v>landlord_share-1-22706</v>
          </cell>
          <cell r="F120">
            <v>0</v>
          </cell>
        </row>
        <row r="121">
          <cell r="E121" t="str">
            <v>landlord_share-2-22706</v>
          </cell>
          <cell r="F121">
            <v>0</v>
          </cell>
        </row>
        <row r="122">
          <cell r="E122" t="str">
            <v>landlord_share-3-22706</v>
          </cell>
          <cell r="F122">
            <v>0</v>
          </cell>
        </row>
        <row r="123">
          <cell r="E123" t="str">
            <v>landlord_share-4-22706</v>
          </cell>
          <cell r="F123">
            <v>0</v>
          </cell>
        </row>
        <row r="124">
          <cell r="E124" t="str">
            <v>landlord_share-5-22706</v>
          </cell>
          <cell r="F124">
            <v>0</v>
          </cell>
        </row>
        <row r="125">
          <cell r="E125" t="str">
            <v>landlord_share-6-22706</v>
          </cell>
          <cell r="F125">
            <v>0</v>
          </cell>
        </row>
        <row r="126">
          <cell r="E126" t="str">
            <v>landlord_share-7-22706</v>
          </cell>
          <cell r="F126">
            <v>0</v>
          </cell>
        </row>
        <row r="127">
          <cell r="E127" t="str">
            <v>landlord_share-8-22706</v>
          </cell>
          <cell r="F127">
            <v>0</v>
          </cell>
        </row>
        <row r="128">
          <cell r="E128" t="str">
            <v>landlord_share-9-22706</v>
          </cell>
          <cell r="F128">
            <v>0</v>
          </cell>
        </row>
        <row r="129">
          <cell r="E129" t="str">
            <v>landlord_share-10-22706</v>
          </cell>
          <cell r="F129">
            <v>0</v>
          </cell>
        </row>
        <row r="130">
          <cell r="E130" t="str">
            <v>landlord_share-11-22706</v>
          </cell>
          <cell r="F130">
            <v>0</v>
          </cell>
        </row>
        <row r="131">
          <cell r="E131" t="str">
            <v>customhire1-1-22706</v>
          </cell>
          <cell r="F131">
            <v>5.5</v>
          </cell>
        </row>
        <row r="132">
          <cell r="E132" t="str">
            <v>customhire1-2-22706</v>
          </cell>
          <cell r="F132">
            <v>0</v>
          </cell>
        </row>
        <row r="133">
          <cell r="E133" t="str">
            <v>customhire1-3-22706</v>
          </cell>
          <cell r="F133">
            <v>0</v>
          </cell>
        </row>
        <row r="134">
          <cell r="E134" t="str">
            <v>customhire1-4-22706</v>
          </cell>
          <cell r="F134">
            <v>0</v>
          </cell>
        </row>
        <row r="135">
          <cell r="E135" t="str">
            <v>customhire1-5-22706</v>
          </cell>
          <cell r="F135">
            <v>0</v>
          </cell>
        </row>
        <row r="136">
          <cell r="E136" t="str">
            <v>customhire1-6-22706</v>
          </cell>
          <cell r="F136">
            <v>0</v>
          </cell>
        </row>
        <row r="137">
          <cell r="E137" t="str">
            <v>customhire1-7-22706</v>
          </cell>
          <cell r="F137">
            <v>0</v>
          </cell>
        </row>
        <row r="138">
          <cell r="E138" t="str">
            <v>customhire1-8-22706</v>
          </cell>
          <cell r="F138">
            <v>0</v>
          </cell>
        </row>
        <row r="139">
          <cell r="E139" t="str">
            <v>customhire1-9-22706</v>
          </cell>
          <cell r="F139">
            <v>0</v>
          </cell>
        </row>
        <row r="140">
          <cell r="E140" t="str">
            <v>customhire1-10-22706</v>
          </cell>
          <cell r="F140">
            <v>0</v>
          </cell>
        </row>
        <row r="141">
          <cell r="E141" t="str">
            <v>customhire1-11-22706</v>
          </cell>
          <cell r="F141">
            <v>0</v>
          </cell>
        </row>
        <row r="142">
          <cell r="E142" t="str">
            <v>customhire1-12-22706</v>
          </cell>
          <cell r="F142">
            <v>0</v>
          </cell>
        </row>
        <row r="143">
          <cell r="E143" t="str">
            <v>customhire1-13-22706</v>
          </cell>
          <cell r="F143">
            <v>0</v>
          </cell>
        </row>
        <row r="144">
          <cell r="E144" t="str">
            <v>customhire2-1-22706</v>
          </cell>
          <cell r="F144">
            <v>2</v>
          </cell>
        </row>
        <row r="145">
          <cell r="E145" t="str">
            <v>customhire2-2-22706</v>
          </cell>
          <cell r="F145">
            <v>0</v>
          </cell>
        </row>
        <row r="146">
          <cell r="E146" t="str">
            <v>customhire2-3-22706</v>
          </cell>
          <cell r="F146">
            <v>0</v>
          </cell>
        </row>
        <row r="147">
          <cell r="E147" t="str">
            <v>customhire2-4-22706</v>
          </cell>
          <cell r="F147">
            <v>0</v>
          </cell>
        </row>
        <row r="148">
          <cell r="E148" t="str">
            <v>customhire2-5-22706</v>
          </cell>
          <cell r="F148">
            <v>0</v>
          </cell>
        </row>
        <row r="149">
          <cell r="E149" t="str">
            <v>customhire2-6-22706</v>
          </cell>
          <cell r="F149">
            <v>0</v>
          </cell>
        </row>
        <row r="150">
          <cell r="E150" t="str">
            <v>customhire2-7-22706</v>
          </cell>
          <cell r="F150">
            <v>0</v>
          </cell>
        </row>
        <row r="151">
          <cell r="E151" t="str">
            <v>customhire2-8-22706</v>
          </cell>
          <cell r="F151">
            <v>0</v>
          </cell>
        </row>
        <row r="152">
          <cell r="E152" t="str">
            <v>size-1-3806</v>
          </cell>
          <cell r="F152" t="str">
            <v>15 ft</v>
          </cell>
        </row>
        <row r="153">
          <cell r="E153" t="str">
            <v>size-2-3806</v>
          </cell>
          <cell r="F153" t="str">
            <v>16.3 ft</v>
          </cell>
        </row>
        <row r="154">
          <cell r="E154" t="str">
            <v>size-3-3806</v>
          </cell>
          <cell r="F154" t="str">
            <v>6 ft</v>
          </cell>
        </row>
        <row r="155">
          <cell r="E155" t="str">
            <v>size-4-3806</v>
          </cell>
          <cell r="F155" t="str">
            <v>35 ft</v>
          </cell>
        </row>
        <row r="156">
          <cell r="E156" t="str">
            <v>size-5-3806</v>
          </cell>
          <cell r="F156" t="str">
            <v>30 ft</v>
          </cell>
        </row>
        <row r="157">
          <cell r="E157" t="str">
            <v>size-6-3806</v>
          </cell>
          <cell r="F157" t="str">
            <v>30" O.C., 17 ft</v>
          </cell>
        </row>
        <row r="158">
          <cell r="E158" t="str">
            <v>size-7-3806</v>
          </cell>
          <cell r="F158" t="str">
            <v>16 ft</v>
          </cell>
        </row>
        <row r="159">
          <cell r="E159" t="str">
            <v>size-8-3806</v>
          </cell>
          <cell r="F159" t="str">
            <v>17.5 ft</v>
          </cell>
        </row>
        <row r="160">
          <cell r="E160" t="str">
            <v>size-9-3806</v>
          </cell>
          <cell r="F160" t="str">
            <v>22 ft</v>
          </cell>
        </row>
        <row r="161">
          <cell r="E161" t="str">
            <v>size-10-3806</v>
          </cell>
          <cell r="F161" t="str">
            <v>12 ft</v>
          </cell>
        </row>
        <row r="162">
          <cell r="E162" t="str">
            <v>size-11-3806</v>
          </cell>
          <cell r="F162" t="str">
            <v>6 row</v>
          </cell>
        </row>
        <row r="163">
          <cell r="E163" t="str">
            <v>size-12-3806</v>
          </cell>
          <cell r="F163" t="str">
            <v>(16/31 row 30/15")</v>
          </cell>
        </row>
        <row r="164">
          <cell r="E164" t="str">
            <v>size-13-3806</v>
          </cell>
          <cell r="F164" t="str">
            <v>6 row</v>
          </cell>
        </row>
        <row r="165">
          <cell r="E165" t="str">
            <v>size-14-3806</v>
          </cell>
          <cell r="F165" t="str">
            <v>16 ft</v>
          </cell>
        </row>
        <row r="166">
          <cell r="E166" t="str">
            <v>size-15-3806</v>
          </cell>
          <cell r="F166" t="str">
            <v>20 ft</v>
          </cell>
        </row>
        <row r="167">
          <cell r="E167" t="str">
            <v>size-16-3806</v>
          </cell>
          <cell r="F167" t="str">
            <v>6 row</v>
          </cell>
        </row>
        <row r="168">
          <cell r="E168" t="str">
            <v>size-17-3806</v>
          </cell>
          <cell r="F168" t="str">
            <v>6 row</v>
          </cell>
        </row>
        <row r="169">
          <cell r="E169" t="str">
            <v>size-18-3806</v>
          </cell>
          <cell r="F169" t="str">
            <v>30 ft</v>
          </cell>
        </row>
        <row r="170">
          <cell r="E170" t="str">
            <v>size-27-101707</v>
          </cell>
          <cell r="F170" t="str">
            <v>7 ft swath</v>
          </cell>
        </row>
        <row r="171">
          <cell r="E171" t="str">
            <v>size-19-3806</v>
          </cell>
          <cell r="F171" t="str">
            <v>6 ft</v>
          </cell>
        </row>
        <row r="172">
          <cell r="E172" t="str">
            <v>size-28-101707</v>
          </cell>
          <cell r="F172" t="str">
            <v>7 ft swath</v>
          </cell>
        </row>
        <row r="173">
          <cell r="E173" t="str">
            <v>size-25-101707</v>
          </cell>
          <cell r="F173" t="str">
            <v>10 wheel, 20 ft</v>
          </cell>
        </row>
        <row r="174">
          <cell r="E174" t="str">
            <v>size-26-101707</v>
          </cell>
          <cell r="F174" t="str">
            <v>9.5 ft</v>
          </cell>
        </row>
        <row r="175">
          <cell r="E175" t="str">
            <v>size-20-101707</v>
          </cell>
          <cell r="F175" t="str">
            <v>1000 lb</v>
          </cell>
        </row>
        <row r="176">
          <cell r="E176" t="str">
            <v>size-21-3806</v>
          </cell>
          <cell r="F176" t="str">
            <v>30 ft</v>
          </cell>
        </row>
        <row r="177">
          <cell r="E177" t="str">
            <v>size-22-3806</v>
          </cell>
          <cell r="F177" t="str">
            <v>30 ft</v>
          </cell>
        </row>
        <row r="178">
          <cell r="E178" t="str">
            <v>size-23-3806</v>
          </cell>
          <cell r="F178" t="str">
            <v>8 row</v>
          </cell>
        </row>
        <row r="179">
          <cell r="E179" t="str">
            <v>size-24-3806</v>
          </cell>
          <cell r="F179" t="str">
            <v>500 bushel</v>
          </cell>
        </row>
        <row r="180">
          <cell r="E180" t="str">
            <v>power-1-22706</v>
          </cell>
          <cell r="F180">
            <v>0</v>
          </cell>
        </row>
        <row r="181">
          <cell r="E181" t="str">
            <v>power-2-22706</v>
          </cell>
          <cell r="F181">
            <v>0</v>
          </cell>
        </row>
        <row r="182">
          <cell r="E182" t="str">
            <v>power-3-22706</v>
          </cell>
          <cell r="F182">
            <v>0</v>
          </cell>
        </row>
        <row r="183">
          <cell r="E183" t="str">
            <v>power-4-22706</v>
          </cell>
          <cell r="F183">
            <v>0</v>
          </cell>
        </row>
        <row r="184">
          <cell r="E184" t="str">
            <v>power-5-22706</v>
          </cell>
          <cell r="F184">
            <v>0</v>
          </cell>
        </row>
        <row r="185">
          <cell r="E185" t="str">
            <v>power-6-22706</v>
          </cell>
          <cell r="F185">
            <v>0</v>
          </cell>
        </row>
        <row r="186">
          <cell r="E186" t="str">
            <v>power-7-22706</v>
          </cell>
          <cell r="F186">
            <v>0</v>
          </cell>
        </row>
        <row r="187">
          <cell r="E187" t="str">
            <v>power-8-22706</v>
          </cell>
          <cell r="F187">
            <v>0</v>
          </cell>
        </row>
        <row r="188">
          <cell r="E188" t="str">
            <v>power-9-22706</v>
          </cell>
          <cell r="F188">
            <v>0</v>
          </cell>
        </row>
        <row r="189">
          <cell r="E189" t="str">
            <v>power-10-22706</v>
          </cell>
          <cell r="F189">
            <v>0</v>
          </cell>
        </row>
        <row r="190">
          <cell r="E190" t="str">
            <v>power-11-22706</v>
          </cell>
          <cell r="F190">
            <v>0</v>
          </cell>
        </row>
        <row r="191">
          <cell r="E191" t="str">
            <v>power-12-22706</v>
          </cell>
          <cell r="F191">
            <v>0</v>
          </cell>
        </row>
        <row r="192">
          <cell r="E192" t="str">
            <v>power-13-22706</v>
          </cell>
          <cell r="F192">
            <v>0</v>
          </cell>
        </row>
        <row r="193">
          <cell r="E193" t="str">
            <v>power-14-22706</v>
          </cell>
          <cell r="F193">
            <v>0</v>
          </cell>
        </row>
        <row r="194">
          <cell r="E194" t="str">
            <v>power-15-22706</v>
          </cell>
          <cell r="F194" t="str">
            <v>200 MFWD</v>
          </cell>
        </row>
        <row r="195">
          <cell r="E195" t="str">
            <v>power-16-22706</v>
          </cell>
          <cell r="F195">
            <v>0</v>
          </cell>
        </row>
        <row r="196">
          <cell r="E196" t="str">
            <v>power-17-22706</v>
          </cell>
          <cell r="F196">
            <v>0</v>
          </cell>
        </row>
        <row r="197">
          <cell r="E197" t="str">
            <v>power-18-22706</v>
          </cell>
          <cell r="F197">
            <v>0</v>
          </cell>
        </row>
        <row r="198">
          <cell r="E198" t="str">
            <v>power-19-22706</v>
          </cell>
          <cell r="F198">
            <v>0</v>
          </cell>
        </row>
        <row r="199">
          <cell r="E199" t="str">
            <v>power-20-22706</v>
          </cell>
          <cell r="F199" t="str">
            <v>130 MFWD</v>
          </cell>
        </row>
        <row r="200">
          <cell r="E200" t="str">
            <v>power-21-22706</v>
          </cell>
          <cell r="F200">
            <v>0</v>
          </cell>
        </row>
        <row r="201">
          <cell r="E201" t="str">
            <v>power-22-22706</v>
          </cell>
          <cell r="F201">
            <v>0</v>
          </cell>
        </row>
        <row r="202">
          <cell r="E202" t="str">
            <v>power-23-22706</v>
          </cell>
          <cell r="F202">
            <v>0</v>
          </cell>
        </row>
        <row r="203">
          <cell r="E203" t="str">
            <v>power-24-22706</v>
          </cell>
          <cell r="F203">
            <v>0</v>
          </cell>
        </row>
        <row r="204">
          <cell r="E204" t="str">
            <v>power-25-22706</v>
          </cell>
          <cell r="F204">
            <v>0</v>
          </cell>
        </row>
        <row r="205">
          <cell r="E205" t="str">
            <v>power-26-22706</v>
          </cell>
          <cell r="F205">
            <v>0</v>
          </cell>
        </row>
        <row r="206">
          <cell r="E206" t="str">
            <v>power-27-22706</v>
          </cell>
          <cell r="F206">
            <v>0</v>
          </cell>
        </row>
        <row r="207">
          <cell r="E207" t="str">
            <v>power-28-22706</v>
          </cell>
          <cell r="F207">
            <v>0</v>
          </cell>
        </row>
        <row r="208">
          <cell r="E208" t="str">
            <v>power-29-22706</v>
          </cell>
          <cell r="F208">
            <v>0</v>
          </cell>
        </row>
        <row r="209">
          <cell r="E209" t="str">
            <v>power-30-22706</v>
          </cell>
          <cell r="F209">
            <v>0</v>
          </cell>
        </row>
        <row r="210">
          <cell r="E210" t="str">
            <v>power-31-22706</v>
          </cell>
          <cell r="F210">
            <v>0</v>
          </cell>
        </row>
        <row r="211">
          <cell r="E211" t="str">
            <v>power-32-22706</v>
          </cell>
          <cell r="F211">
            <v>0</v>
          </cell>
        </row>
        <row r="212">
          <cell r="E212" t="str">
            <v>power-33-22706</v>
          </cell>
          <cell r="F212">
            <v>0</v>
          </cell>
        </row>
        <row r="213">
          <cell r="E213" t="str">
            <v>power-34-22706</v>
          </cell>
          <cell r="F213">
            <v>0</v>
          </cell>
        </row>
        <row r="214">
          <cell r="E214" t="str">
            <v>power-35-22706</v>
          </cell>
          <cell r="F214">
            <v>0</v>
          </cell>
        </row>
        <row r="215">
          <cell r="E215" t="str">
            <v>power-36-22706</v>
          </cell>
          <cell r="F215">
            <v>0</v>
          </cell>
        </row>
        <row r="216">
          <cell r="E216" t="str">
            <v>power-37-22706</v>
          </cell>
          <cell r="F216" t="str">
            <v>200 MFWD</v>
          </cell>
        </row>
        <row r="217">
          <cell r="E217" t="str">
            <v>power-38-22706</v>
          </cell>
          <cell r="F217" t="str">
            <v>130 MFWD</v>
          </cell>
        </row>
        <row r="218">
          <cell r="E218" t="str">
            <v>passes-1-22706</v>
          </cell>
          <cell r="F218">
            <v>0</v>
          </cell>
        </row>
        <row r="219">
          <cell r="E219" t="str">
            <v>passes-2-22706</v>
          </cell>
          <cell r="F219">
            <v>0</v>
          </cell>
        </row>
        <row r="220">
          <cell r="E220" t="str">
            <v>passes-3-22706</v>
          </cell>
          <cell r="F220">
            <v>0</v>
          </cell>
        </row>
        <row r="221">
          <cell r="E221" t="str">
            <v>passes-4-22706</v>
          </cell>
          <cell r="F221">
            <v>0</v>
          </cell>
        </row>
        <row r="222">
          <cell r="E222" t="str">
            <v>passes-5-22706</v>
          </cell>
          <cell r="F222">
            <v>0</v>
          </cell>
        </row>
        <row r="223">
          <cell r="E223" t="str">
            <v>passes-6-22706</v>
          </cell>
          <cell r="F223">
            <v>0</v>
          </cell>
        </row>
        <row r="224">
          <cell r="E224" t="str">
            <v>passes-7-22706</v>
          </cell>
          <cell r="F224">
            <v>0</v>
          </cell>
        </row>
        <row r="225">
          <cell r="E225" t="str">
            <v>passes-8-22706</v>
          </cell>
          <cell r="F225">
            <v>0</v>
          </cell>
        </row>
        <row r="226">
          <cell r="E226" t="str">
            <v>passes-9-22706</v>
          </cell>
          <cell r="F226">
            <v>0</v>
          </cell>
        </row>
        <row r="227">
          <cell r="E227" t="str">
            <v>passes-10-22706</v>
          </cell>
          <cell r="F227">
            <v>0</v>
          </cell>
        </row>
        <row r="228">
          <cell r="E228" t="str">
            <v>passes-11-22706</v>
          </cell>
          <cell r="F228">
            <v>0</v>
          </cell>
        </row>
        <row r="229">
          <cell r="E229" t="str">
            <v>passes-12-22706</v>
          </cell>
          <cell r="F229">
            <v>0</v>
          </cell>
        </row>
        <row r="230">
          <cell r="E230" t="str">
            <v>passes-13-22706</v>
          </cell>
          <cell r="F230">
            <v>0</v>
          </cell>
        </row>
        <row r="231">
          <cell r="E231" t="str">
            <v>passes-14-22706</v>
          </cell>
          <cell r="F231">
            <v>0</v>
          </cell>
        </row>
        <row r="232">
          <cell r="E232" t="str">
            <v>passes-15-22706</v>
          </cell>
          <cell r="F232">
            <v>1</v>
          </cell>
        </row>
        <row r="233">
          <cell r="E233" t="str">
            <v>passes-16-22706</v>
          </cell>
          <cell r="F233">
            <v>0</v>
          </cell>
        </row>
        <row r="234">
          <cell r="E234" t="str">
            <v>passes-17-22706</v>
          </cell>
          <cell r="F234">
            <v>0</v>
          </cell>
        </row>
        <row r="235">
          <cell r="E235" t="str">
            <v>passes-18-22706</v>
          </cell>
          <cell r="F235">
            <v>0</v>
          </cell>
        </row>
        <row r="236">
          <cell r="E236" t="str">
            <v>passes-19-22706</v>
          </cell>
          <cell r="F236">
            <v>0</v>
          </cell>
        </row>
        <row r="237">
          <cell r="E237" t="str">
            <v>passes-20-22706</v>
          </cell>
          <cell r="F237">
            <v>1</v>
          </cell>
        </row>
        <row r="238">
          <cell r="E238" t="str">
            <v>passes-21-22706</v>
          </cell>
          <cell r="F238">
            <v>0</v>
          </cell>
        </row>
        <row r="239">
          <cell r="E239" t="str">
            <v>passes-22-22706</v>
          </cell>
          <cell r="F239">
            <v>0</v>
          </cell>
        </row>
        <row r="240">
          <cell r="E240" t="str">
            <v>passes-23-22706</v>
          </cell>
          <cell r="F240">
            <v>0</v>
          </cell>
        </row>
        <row r="241">
          <cell r="E241" t="str">
            <v>passes-24-22706</v>
          </cell>
          <cell r="F241">
            <v>0</v>
          </cell>
        </row>
        <row r="242">
          <cell r="E242" t="str">
            <v>passes-25-22706</v>
          </cell>
          <cell r="F242">
            <v>0</v>
          </cell>
        </row>
        <row r="243">
          <cell r="E243" t="str">
            <v>passes-26-22706</v>
          </cell>
          <cell r="F243">
            <v>0</v>
          </cell>
        </row>
        <row r="244">
          <cell r="E244" t="str">
            <v>passes-27-22706</v>
          </cell>
          <cell r="F244">
            <v>0</v>
          </cell>
        </row>
        <row r="245">
          <cell r="E245" t="str">
            <v>passes-28-22706</v>
          </cell>
          <cell r="F245">
            <v>0</v>
          </cell>
        </row>
        <row r="246">
          <cell r="E246" t="str">
            <v>passes-29-22706</v>
          </cell>
          <cell r="F246">
            <v>0</v>
          </cell>
        </row>
        <row r="247">
          <cell r="E247" t="str">
            <v>passes-30-22706</v>
          </cell>
          <cell r="F247">
            <v>0</v>
          </cell>
        </row>
        <row r="248">
          <cell r="E248" t="str">
            <v>passes-31-22706</v>
          </cell>
          <cell r="F248">
            <v>0</v>
          </cell>
        </row>
        <row r="249">
          <cell r="E249" t="str">
            <v>passes-32-22706</v>
          </cell>
          <cell r="F249">
            <v>0</v>
          </cell>
        </row>
        <row r="250">
          <cell r="E250" t="str">
            <v>passes-33-22706</v>
          </cell>
          <cell r="F250">
            <v>0</v>
          </cell>
        </row>
        <row r="251">
          <cell r="E251" t="str">
            <v>passes-34-22706</v>
          </cell>
          <cell r="F251">
            <v>0</v>
          </cell>
        </row>
        <row r="252">
          <cell r="E252" t="str">
            <v>passes-35-22706</v>
          </cell>
          <cell r="F252">
            <v>0</v>
          </cell>
        </row>
        <row r="253">
          <cell r="E253" t="str">
            <v>passes-36-22706</v>
          </cell>
          <cell r="F253">
            <v>0</v>
          </cell>
        </row>
        <row r="254">
          <cell r="E254" t="str">
            <v>passes-37-22706</v>
          </cell>
          <cell r="F254">
            <v>0</v>
          </cell>
        </row>
        <row r="255">
          <cell r="E255" t="str">
            <v>passes-38-22706</v>
          </cell>
          <cell r="F255">
            <v>1</v>
          </cell>
        </row>
        <row r="256">
          <cell r="E256" t="str">
            <v>passes-39-22706</v>
          </cell>
          <cell r="F256">
            <v>0</v>
          </cell>
        </row>
        <row r="257">
          <cell r="E257" t="str">
            <v>passes-40-22706</v>
          </cell>
          <cell r="F257">
            <v>0</v>
          </cell>
        </row>
        <row r="258">
          <cell r="E258" t="str">
            <v>rent-1-82906</v>
          </cell>
          <cell r="F258">
            <v>0</v>
          </cell>
        </row>
        <row r="259">
          <cell r="E259" t="str">
            <v>rent-2-82906</v>
          </cell>
          <cell r="F259">
            <v>0</v>
          </cell>
        </row>
        <row r="260">
          <cell r="E260" t="str">
            <v>rent-3-82906</v>
          </cell>
          <cell r="F260">
            <v>0</v>
          </cell>
        </row>
        <row r="261">
          <cell r="E261" t="str">
            <v>rent-4-82906</v>
          </cell>
          <cell r="F261">
            <v>0</v>
          </cell>
        </row>
        <row r="262">
          <cell r="E262" t="str">
            <v>rent-5-82906</v>
          </cell>
          <cell r="F262">
            <v>0</v>
          </cell>
        </row>
        <row r="263">
          <cell r="E263" t="str">
            <v>rent-6-82906</v>
          </cell>
          <cell r="F263">
            <v>0</v>
          </cell>
        </row>
        <row r="264">
          <cell r="E264" t="str">
            <v>rent-7-82906</v>
          </cell>
          <cell r="F264">
            <v>0</v>
          </cell>
        </row>
        <row r="265">
          <cell r="E265" t="str">
            <v>rent-8-82906</v>
          </cell>
          <cell r="F265">
            <v>0</v>
          </cell>
        </row>
        <row r="266">
          <cell r="E266" t="str">
            <v>rent-9-82906</v>
          </cell>
          <cell r="F266">
            <v>0</v>
          </cell>
        </row>
        <row r="267">
          <cell r="E267" t="str">
            <v>rent-10-82906</v>
          </cell>
          <cell r="F267">
            <v>0</v>
          </cell>
        </row>
        <row r="268">
          <cell r="E268" t="str">
            <v>rent-11-82906</v>
          </cell>
          <cell r="F268">
            <v>0</v>
          </cell>
        </row>
        <row r="269">
          <cell r="E269" t="str">
            <v>rent-12-82906</v>
          </cell>
          <cell r="F269">
            <v>0</v>
          </cell>
        </row>
        <row r="270">
          <cell r="E270" t="str">
            <v>rent-13-82906</v>
          </cell>
          <cell r="F270">
            <v>0</v>
          </cell>
        </row>
        <row r="271">
          <cell r="E271" t="str">
            <v>rent-14-82906</v>
          </cell>
          <cell r="F271">
            <v>0</v>
          </cell>
        </row>
        <row r="272">
          <cell r="E272" t="str">
            <v>rent-15-82906</v>
          </cell>
          <cell r="F272">
            <v>0</v>
          </cell>
        </row>
        <row r="273">
          <cell r="E273" t="str">
            <v>rent-16-82906</v>
          </cell>
          <cell r="F273">
            <v>0</v>
          </cell>
        </row>
        <row r="274">
          <cell r="E274" t="str">
            <v>rent-17-82906</v>
          </cell>
          <cell r="F274">
            <v>0</v>
          </cell>
        </row>
        <row r="275">
          <cell r="E275" t="str">
            <v>rent-18-82906</v>
          </cell>
          <cell r="F275">
            <v>0</v>
          </cell>
        </row>
        <row r="276">
          <cell r="E276" t="str">
            <v>rent-19-82906</v>
          </cell>
          <cell r="F276">
            <v>0</v>
          </cell>
        </row>
        <row r="277">
          <cell r="E277" t="str">
            <v>rent-20-82906</v>
          </cell>
          <cell r="F277">
            <v>0</v>
          </cell>
        </row>
        <row r="278">
          <cell r="E278" t="str">
            <v>rent-21-82906</v>
          </cell>
          <cell r="F278">
            <v>0</v>
          </cell>
        </row>
        <row r="279">
          <cell r="E279" t="str">
            <v>rent-22-82906</v>
          </cell>
          <cell r="F279">
            <v>0</v>
          </cell>
        </row>
        <row r="280">
          <cell r="E280" t="str">
            <v>rent-23-82906</v>
          </cell>
          <cell r="F280">
            <v>0</v>
          </cell>
        </row>
        <row r="281">
          <cell r="E281" t="str">
            <v>rent-24-82906</v>
          </cell>
          <cell r="F281">
            <v>0</v>
          </cell>
        </row>
        <row r="282">
          <cell r="E282" t="str">
            <v>rent-25-82906</v>
          </cell>
          <cell r="F282">
            <v>0</v>
          </cell>
        </row>
        <row r="283">
          <cell r="E283" t="str">
            <v>rent-26-82906</v>
          </cell>
          <cell r="F283">
            <v>0</v>
          </cell>
        </row>
        <row r="284">
          <cell r="E284" t="str">
            <v>rent-27-82906</v>
          </cell>
          <cell r="F284">
            <v>0</v>
          </cell>
        </row>
        <row r="285">
          <cell r="E285" t="str">
            <v>rent-28-82906</v>
          </cell>
          <cell r="F285">
            <v>0</v>
          </cell>
        </row>
        <row r="286">
          <cell r="E286" t="str">
            <v>rent-29-82906</v>
          </cell>
          <cell r="F286">
            <v>0</v>
          </cell>
        </row>
        <row r="287">
          <cell r="E287" t="str">
            <v>rent-30-82906</v>
          </cell>
          <cell r="F287">
            <v>0</v>
          </cell>
        </row>
        <row r="288">
          <cell r="E288" t="str">
            <v>rent-31-82906</v>
          </cell>
          <cell r="F288">
            <v>0</v>
          </cell>
        </row>
        <row r="289">
          <cell r="E289" t="str">
            <v>rent-32-82906</v>
          </cell>
          <cell r="F289">
            <v>0</v>
          </cell>
        </row>
        <row r="290">
          <cell r="E290" t="str">
            <v>rent-33-82906</v>
          </cell>
          <cell r="F290">
            <v>0</v>
          </cell>
        </row>
        <row r="291">
          <cell r="E291" t="str">
            <v>rent-34-82906</v>
          </cell>
          <cell r="F291">
            <v>0</v>
          </cell>
        </row>
        <row r="292">
          <cell r="E292" t="str">
            <v>rent-35-82906</v>
          </cell>
          <cell r="F292">
            <v>0</v>
          </cell>
        </row>
        <row r="293">
          <cell r="E293" t="str">
            <v>rent-36-82906</v>
          </cell>
          <cell r="F293">
            <v>0</v>
          </cell>
        </row>
        <row r="294">
          <cell r="E294" t="str">
            <v>rent-37-82906</v>
          </cell>
          <cell r="F294">
            <v>0</v>
          </cell>
        </row>
        <row r="295">
          <cell r="E295" t="str">
            <v>rent-38-82906</v>
          </cell>
          <cell r="F295">
            <v>0</v>
          </cell>
        </row>
        <row r="296">
          <cell r="E296" t="str">
            <v>rent-39-82906</v>
          </cell>
          <cell r="F296">
            <v>0</v>
          </cell>
        </row>
        <row r="297">
          <cell r="E297" t="str">
            <v>rent-40-82906</v>
          </cell>
          <cell r="F29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56CF3-08F3-4ED4-A5FC-8927EE7E5E67}">
  <dimension ref="A2:Z42"/>
  <sheetViews>
    <sheetView tabSelected="1" workbookViewId="0">
      <selection activeCell="L9" sqref="L9"/>
    </sheetView>
  </sheetViews>
  <sheetFormatPr baseColWidth="10" defaultColWidth="8.83203125" defaultRowHeight="14"/>
  <cols>
    <col min="1" max="16384" width="8.83203125" style="183"/>
  </cols>
  <sheetData>
    <row r="2" spans="1:26" s="181" customFormat="1" ht="20">
      <c r="B2" s="350" t="s">
        <v>518</v>
      </c>
      <c r="C2" s="350"/>
      <c r="D2" s="350"/>
      <c r="E2" s="350"/>
      <c r="F2" s="350"/>
      <c r="G2" s="350"/>
      <c r="H2" s="350"/>
      <c r="I2" s="350"/>
      <c r="J2" s="350"/>
      <c r="K2" s="350"/>
      <c r="L2" s="350"/>
      <c r="M2" s="350"/>
      <c r="N2" s="350"/>
      <c r="O2" s="350"/>
      <c r="P2" s="350"/>
      <c r="Q2" s="350"/>
      <c r="R2" s="350"/>
      <c r="S2" s="350"/>
    </row>
    <row r="3" spans="1:26" s="181" customFormat="1" ht="20">
      <c r="B3" s="350"/>
      <c r="C3" s="350"/>
      <c r="D3" s="350"/>
      <c r="E3" s="350"/>
      <c r="F3" s="350"/>
      <c r="G3" s="350"/>
      <c r="H3" s="350"/>
      <c r="I3" s="350"/>
      <c r="J3" s="350"/>
      <c r="K3" s="350"/>
      <c r="L3" s="350"/>
      <c r="M3" s="350"/>
      <c r="N3" s="350"/>
      <c r="O3" s="350"/>
      <c r="P3" s="350"/>
      <c r="Q3" s="350"/>
      <c r="R3" s="350"/>
      <c r="S3" s="350"/>
    </row>
    <row r="4" spans="1:26" s="181" customFormat="1" ht="20">
      <c r="A4" s="182"/>
      <c r="B4" s="182"/>
      <c r="C4" s="182"/>
      <c r="D4" s="182"/>
      <c r="E4" s="182"/>
      <c r="F4" s="182"/>
      <c r="G4" s="182"/>
      <c r="H4" s="182"/>
      <c r="I4" s="182"/>
      <c r="J4" s="182"/>
    </row>
    <row r="5" spans="1:26">
      <c r="K5" s="184" t="s">
        <v>454</v>
      </c>
      <c r="L5" s="184"/>
      <c r="M5" s="184"/>
      <c r="Q5" s="184" t="s">
        <v>455</v>
      </c>
    </row>
    <row r="6" spans="1:26">
      <c r="K6" s="184"/>
      <c r="L6" s="184" t="s">
        <v>456</v>
      </c>
      <c r="M6" s="184"/>
      <c r="Q6" s="184">
        <v>2021</v>
      </c>
    </row>
    <row r="7" spans="1:26">
      <c r="K7" s="184"/>
      <c r="L7" s="184" t="s">
        <v>457</v>
      </c>
      <c r="M7" s="184"/>
    </row>
    <row r="8" spans="1:26">
      <c r="K8" s="184"/>
      <c r="L8" s="184" t="s">
        <v>523</v>
      </c>
      <c r="M8" s="184"/>
      <c r="Q8" s="184" t="s">
        <v>458</v>
      </c>
    </row>
    <row r="9" spans="1:26">
      <c r="L9" s="184" t="s">
        <v>459</v>
      </c>
      <c r="M9" s="184"/>
      <c r="N9" s="184"/>
      <c r="O9" s="184"/>
      <c r="Q9" s="184" t="s">
        <v>522</v>
      </c>
    </row>
    <row r="11" spans="1:26">
      <c r="B11" s="351" t="s">
        <v>460</v>
      </c>
      <c r="C11" s="351"/>
      <c r="D11" s="351"/>
      <c r="E11" s="351"/>
      <c r="F11" s="351"/>
      <c r="G11" s="351"/>
      <c r="H11" s="351"/>
      <c r="I11" s="351"/>
      <c r="J11" s="351"/>
      <c r="K11" s="351"/>
      <c r="L11" s="351"/>
      <c r="M11" s="351"/>
      <c r="N11" s="351"/>
      <c r="O11" s="351"/>
      <c r="P11" s="351"/>
      <c r="Q11" s="351"/>
      <c r="R11" s="351"/>
      <c r="S11" s="351"/>
      <c r="T11" s="185"/>
      <c r="U11" s="185"/>
      <c r="V11" s="185"/>
      <c r="W11" s="185"/>
      <c r="X11" s="185"/>
      <c r="Y11" s="185"/>
      <c r="Z11" s="185"/>
    </row>
    <row r="12" spans="1:26">
      <c r="S12" s="185"/>
      <c r="T12" s="185"/>
      <c r="U12" s="185"/>
      <c r="V12" s="185"/>
      <c r="W12" s="185"/>
      <c r="X12" s="185"/>
      <c r="Y12" s="185"/>
      <c r="Z12" s="185"/>
    </row>
    <row r="13" spans="1:26">
      <c r="B13" s="354" t="s">
        <v>461</v>
      </c>
      <c r="C13" s="354"/>
      <c r="D13" s="354"/>
      <c r="E13" s="354"/>
      <c r="F13" s="354"/>
      <c r="G13" s="354"/>
      <c r="H13" s="354"/>
      <c r="I13" s="354"/>
      <c r="J13" s="354"/>
      <c r="K13" s="354"/>
      <c r="L13" s="354"/>
      <c r="M13" s="354"/>
      <c r="N13" s="354"/>
      <c r="O13" s="354"/>
      <c r="P13" s="354"/>
      <c r="Q13" s="354"/>
      <c r="R13" s="354"/>
      <c r="S13" s="354"/>
      <c r="T13" s="354"/>
      <c r="U13" s="185"/>
      <c r="V13" s="185"/>
      <c r="W13" s="185"/>
      <c r="X13" s="185"/>
      <c r="Y13" s="185"/>
      <c r="Z13" s="185"/>
    </row>
    <row r="14" spans="1:26">
      <c r="S14" s="185"/>
      <c r="T14" s="185"/>
      <c r="U14" s="185"/>
      <c r="V14" s="185"/>
      <c r="W14" s="185"/>
      <c r="X14" s="185"/>
      <c r="Y14" s="185"/>
      <c r="Z14" s="185"/>
    </row>
    <row r="15" spans="1:26">
      <c r="B15" s="354" t="s">
        <v>462</v>
      </c>
      <c r="C15" s="354"/>
      <c r="D15" s="354"/>
      <c r="E15" s="354"/>
      <c r="F15" s="354"/>
      <c r="G15" s="354"/>
      <c r="H15" s="354"/>
      <c r="I15" s="354"/>
      <c r="J15" s="354"/>
      <c r="K15" s="354"/>
      <c r="L15" s="354"/>
      <c r="M15" s="354"/>
      <c r="N15" s="354"/>
      <c r="O15" s="354"/>
      <c r="P15" s="354"/>
      <c r="Q15" s="354"/>
      <c r="R15" s="354"/>
      <c r="S15" s="354"/>
      <c r="T15" s="354"/>
      <c r="U15" s="185"/>
      <c r="V15" s="185"/>
      <c r="W15" s="185"/>
      <c r="X15" s="185"/>
      <c r="Y15" s="185"/>
      <c r="Z15" s="185"/>
    </row>
    <row r="16" spans="1:26">
      <c r="S16" s="185"/>
      <c r="T16" s="185"/>
      <c r="U16" s="185"/>
      <c r="V16" s="185"/>
      <c r="W16" s="185"/>
      <c r="X16" s="185"/>
      <c r="Y16" s="185"/>
      <c r="Z16" s="185"/>
    </row>
    <row r="17" spans="2:26" s="348" customFormat="1" ht="25.25" customHeight="1">
      <c r="B17" s="355" t="s">
        <v>519</v>
      </c>
      <c r="C17" s="355"/>
      <c r="D17" s="355"/>
      <c r="E17" s="355"/>
      <c r="F17" s="355"/>
      <c r="G17" s="355"/>
      <c r="H17" s="355"/>
      <c r="I17" s="355"/>
      <c r="J17" s="355"/>
      <c r="K17" s="355"/>
      <c r="L17" s="355"/>
      <c r="M17" s="355"/>
      <c r="N17" s="355"/>
      <c r="O17" s="355"/>
      <c r="P17" s="355"/>
      <c r="Q17" s="355"/>
      <c r="R17" s="355"/>
      <c r="S17" s="355"/>
      <c r="T17" s="355"/>
      <c r="U17" s="349"/>
      <c r="V17" s="349"/>
      <c r="W17" s="349"/>
      <c r="X17" s="349"/>
      <c r="Y17" s="349"/>
      <c r="Z17" s="349"/>
    </row>
    <row r="19" spans="2:26" ht="29.5" customHeight="1">
      <c r="B19" s="356" t="s">
        <v>463</v>
      </c>
      <c r="C19" s="356"/>
      <c r="D19" s="356"/>
      <c r="E19" s="356"/>
      <c r="F19" s="356"/>
      <c r="G19" s="356"/>
      <c r="H19" s="356"/>
      <c r="I19" s="356"/>
      <c r="J19" s="356"/>
      <c r="K19" s="356"/>
      <c r="L19" s="356"/>
      <c r="M19" s="356"/>
      <c r="N19" s="356"/>
      <c r="O19" s="356"/>
      <c r="P19" s="356"/>
      <c r="Q19" s="356"/>
      <c r="R19" s="356"/>
      <c r="S19" s="356"/>
      <c r="T19" s="356"/>
    </row>
    <row r="21" spans="2:26">
      <c r="B21" s="354" t="s">
        <v>464</v>
      </c>
      <c r="C21" s="354"/>
      <c r="D21" s="354"/>
      <c r="E21" s="354"/>
      <c r="F21" s="354"/>
      <c r="G21" s="354"/>
      <c r="H21" s="354"/>
      <c r="I21" s="354"/>
      <c r="J21" s="354"/>
      <c r="K21" s="354"/>
      <c r="L21" s="354"/>
      <c r="M21" s="354"/>
      <c r="N21" s="354"/>
      <c r="O21" s="354"/>
      <c r="P21" s="354"/>
      <c r="Q21" s="354"/>
      <c r="R21" s="354"/>
      <c r="S21" s="354"/>
      <c r="T21" s="354"/>
    </row>
    <row r="23" spans="2:26">
      <c r="B23" s="354" t="s">
        <v>472</v>
      </c>
      <c r="C23" s="354"/>
      <c r="D23" s="354"/>
      <c r="E23" s="354"/>
      <c r="F23" s="354"/>
      <c r="G23" s="354"/>
      <c r="H23" s="354"/>
      <c r="I23" s="354"/>
      <c r="J23" s="354"/>
      <c r="K23" s="354"/>
      <c r="L23" s="354"/>
      <c r="M23" s="354"/>
      <c r="N23" s="354"/>
      <c r="O23" s="354"/>
      <c r="P23" s="354"/>
      <c r="Q23" s="354"/>
      <c r="R23" s="354"/>
      <c r="S23" s="354"/>
      <c r="T23" s="354"/>
    </row>
    <row r="25" spans="2:26">
      <c r="B25" s="354" t="s">
        <v>465</v>
      </c>
      <c r="C25" s="354"/>
      <c r="D25" s="354"/>
      <c r="E25" s="354"/>
      <c r="F25" s="354"/>
      <c r="G25" s="354"/>
      <c r="H25" s="354"/>
      <c r="I25" s="354"/>
      <c r="J25" s="354"/>
      <c r="K25" s="354"/>
      <c r="L25" s="354"/>
      <c r="M25" s="354"/>
      <c r="N25" s="354"/>
      <c r="O25" s="354"/>
      <c r="P25" s="354"/>
      <c r="Q25" s="354"/>
      <c r="R25" s="354"/>
      <c r="S25" s="354"/>
      <c r="T25" s="354"/>
    </row>
    <row r="27" spans="2:26">
      <c r="B27" s="357" t="s">
        <v>466</v>
      </c>
      <c r="C27" s="357"/>
      <c r="D27" s="357"/>
      <c r="E27" s="357"/>
      <c r="F27" s="357"/>
      <c r="G27" s="357"/>
      <c r="H27" s="357"/>
      <c r="I27" s="357"/>
      <c r="J27" s="357"/>
      <c r="K27" s="357"/>
      <c r="L27" s="357"/>
      <c r="M27" s="357"/>
      <c r="N27" s="357"/>
      <c r="O27" s="357"/>
      <c r="P27" s="357"/>
      <c r="Q27" s="357"/>
      <c r="R27" s="357"/>
      <c r="S27" s="357"/>
      <c r="T27" s="357"/>
    </row>
    <row r="29" spans="2:26">
      <c r="B29" s="354" t="s">
        <v>467</v>
      </c>
      <c r="C29" s="354"/>
      <c r="D29" s="354"/>
      <c r="E29" s="354"/>
      <c r="F29" s="354"/>
      <c r="G29" s="354"/>
      <c r="H29" s="354"/>
      <c r="I29" s="354"/>
      <c r="J29" s="354"/>
      <c r="K29" s="354"/>
      <c r="L29" s="354"/>
      <c r="M29" s="354"/>
      <c r="N29" s="354"/>
      <c r="O29" s="354"/>
      <c r="P29" s="354"/>
      <c r="Q29" s="354"/>
      <c r="R29" s="354"/>
      <c r="S29" s="354"/>
      <c r="T29" s="354"/>
    </row>
    <row r="31" spans="2:26" ht="29.5" customHeight="1">
      <c r="B31" s="356" t="s">
        <v>468</v>
      </c>
      <c r="C31" s="356"/>
      <c r="D31" s="356"/>
      <c r="E31" s="356"/>
      <c r="F31" s="356"/>
      <c r="G31" s="356"/>
      <c r="H31" s="356"/>
      <c r="I31" s="356"/>
      <c r="J31" s="356"/>
      <c r="K31" s="356"/>
      <c r="L31" s="356"/>
      <c r="M31" s="356"/>
      <c r="N31" s="356"/>
      <c r="O31" s="356"/>
      <c r="P31" s="356"/>
      <c r="Q31" s="356"/>
      <c r="R31" s="356"/>
      <c r="S31" s="356"/>
      <c r="T31" s="356"/>
    </row>
    <row r="33" spans="2:21">
      <c r="B33" s="354" t="s">
        <v>469</v>
      </c>
      <c r="C33" s="354"/>
      <c r="D33" s="354"/>
      <c r="E33" s="354"/>
      <c r="F33" s="354"/>
      <c r="G33" s="354"/>
      <c r="H33" s="354"/>
      <c r="I33" s="354"/>
      <c r="J33" s="354"/>
      <c r="K33" s="354"/>
      <c r="L33" s="354"/>
      <c r="M33" s="354"/>
      <c r="N33" s="354"/>
      <c r="O33" s="354"/>
      <c r="P33" s="354"/>
      <c r="Q33" s="354"/>
      <c r="R33" s="354"/>
      <c r="S33" s="354"/>
      <c r="T33" s="354"/>
      <c r="U33" s="354"/>
    </row>
    <row r="35" spans="2:21">
      <c r="B35" s="352"/>
      <c r="C35" s="352"/>
      <c r="D35" s="352"/>
      <c r="E35" s="352"/>
      <c r="F35" s="352"/>
      <c r="G35" s="352"/>
      <c r="H35" s="352"/>
      <c r="I35" s="352"/>
      <c r="J35" s="352"/>
      <c r="K35" s="352"/>
      <c r="L35" s="352"/>
      <c r="M35" s="352"/>
      <c r="N35" s="352"/>
      <c r="O35" s="352"/>
      <c r="P35" s="352"/>
      <c r="Q35" s="352"/>
      <c r="R35" s="352"/>
      <c r="S35" s="352"/>
      <c r="T35" s="352"/>
      <c r="U35" s="352"/>
    </row>
    <row r="39" spans="2:21">
      <c r="B39" s="351" t="s">
        <v>470</v>
      </c>
      <c r="C39" s="351"/>
      <c r="D39" s="351"/>
      <c r="E39" s="351"/>
      <c r="F39" s="351"/>
      <c r="G39" s="351"/>
      <c r="H39" s="351"/>
      <c r="I39" s="351"/>
      <c r="J39" s="351"/>
      <c r="K39" s="351"/>
      <c r="L39" s="351"/>
    </row>
    <row r="40" spans="2:21">
      <c r="B40" s="353" t="s">
        <v>471</v>
      </c>
      <c r="C40" s="353"/>
      <c r="D40" s="353"/>
      <c r="E40" s="353"/>
      <c r="F40" s="353"/>
      <c r="G40" s="353"/>
      <c r="H40" s="353"/>
      <c r="I40" s="353"/>
      <c r="J40" s="353"/>
      <c r="K40" s="353"/>
      <c r="L40" s="353"/>
    </row>
    <row r="41" spans="2:21">
      <c r="B41" s="353"/>
      <c r="C41" s="353"/>
      <c r="D41" s="353"/>
      <c r="E41" s="353"/>
      <c r="F41" s="353"/>
      <c r="G41" s="353"/>
      <c r="H41" s="353"/>
      <c r="I41" s="353"/>
      <c r="J41" s="353"/>
      <c r="K41" s="353"/>
      <c r="L41" s="353"/>
    </row>
    <row r="42" spans="2:21">
      <c r="B42" s="186"/>
      <c r="C42" s="186"/>
      <c r="D42" s="186"/>
      <c r="E42" s="186"/>
      <c r="F42" s="186"/>
      <c r="G42" s="186"/>
      <c r="H42" s="186"/>
      <c r="I42" s="186"/>
      <c r="J42" s="186"/>
      <c r="K42" s="186"/>
      <c r="L42" s="186"/>
    </row>
  </sheetData>
  <mergeCells count="16">
    <mergeCell ref="B2:S3"/>
    <mergeCell ref="B11:S11"/>
    <mergeCell ref="B35:U35"/>
    <mergeCell ref="B39:L39"/>
    <mergeCell ref="B40:L41"/>
    <mergeCell ref="B13:T13"/>
    <mergeCell ref="B15:T15"/>
    <mergeCell ref="B17:T17"/>
    <mergeCell ref="B19:T19"/>
    <mergeCell ref="B21:T21"/>
    <mergeCell ref="B23:T23"/>
    <mergeCell ref="B25:T25"/>
    <mergeCell ref="B27:T27"/>
    <mergeCell ref="B29:T29"/>
    <mergeCell ref="B31:T31"/>
    <mergeCell ref="B33:U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1"/>
  <sheetViews>
    <sheetView zoomScale="90" zoomScaleNormal="90" workbookViewId="0">
      <selection sqref="A1:B2"/>
    </sheetView>
  </sheetViews>
  <sheetFormatPr baseColWidth="10" defaultColWidth="9.1640625" defaultRowHeight="16"/>
  <cols>
    <col min="1" max="1" width="51.33203125" style="134" customWidth="1"/>
    <col min="2" max="2" width="17.83203125" style="134" customWidth="1"/>
    <col min="3" max="3" width="15.6640625" style="134" customWidth="1"/>
    <col min="4" max="4" width="9.1640625" style="134" bestFit="1" customWidth="1"/>
    <col min="5" max="5" width="10.5" style="134" customWidth="1"/>
    <col min="6" max="8" width="9.1640625" style="134" bestFit="1" customWidth="1"/>
    <col min="9" max="9" width="13.6640625" style="134" customWidth="1"/>
    <col min="10" max="26" width="9.1640625" style="134" bestFit="1" customWidth="1"/>
    <col min="27" max="27" width="10.83203125" style="134" bestFit="1" customWidth="1"/>
    <col min="28" max="16384" width="9.1640625" style="133"/>
  </cols>
  <sheetData>
    <row r="1" spans="1:26" ht="35.5" customHeight="1">
      <c r="A1" s="358" t="s">
        <v>448</v>
      </c>
      <c r="B1" s="358"/>
      <c r="C1" s="18"/>
      <c r="D1" s="18"/>
      <c r="E1" s="115"/>
      <c r="F1" s="115"/>
      <c r="G1" s="115"/>
      <c r="H1" s="115"/>
      <c r="I1" s="115"/>
      <c r="J1" s="115"/>
      <c r="K1" s="115"/>
      <c r="L1" s="115"/>
      <c r="M1" s="133"/>
    </row>
    <row r="2" spans="1:26" ht="41.25" customHeight="1">
      <c r="A2" s="358"/>
      <c r="B2" s="358"/>
      <c r="C2" s="18"/>
      <c r="D2" s="114"/>
      <c r="E2" s="18"/>
      <c r="F2" s="18"/>
      <c r="G2" s="18"/>
      <c r="H2" s="18"/>
      <c r="I2" s="22"/>
      <c r="J2" s="18"/>
      <c r="K2" s="18"/>
      <c r="L2" s="18"/>
      <c r="M2" s="133"/>
    </row>
    <row r="3" spans="1:26" ht="23">
      <c r="A3" s="116"/>
      <c r="B3" s="116"/>
      <c r="C3" s="18"/>
      <c r="D3" s="114"/>
      <c r="E3" s="18"/>
      <c r="F3" s="18"/>
      <c r="G3" s="18"/>
      <c r="H3" s="18"/>
      <c r="I3" s="22"/>
      <c r="J3" s="18"/>
      <c r="K3" s="18"/>
      <c r="L3" s="18"/>
      <c r="M3" s="133"/>
    </row>
    <row r="4" spans="1:26">
      <c r="A4" s="367" t="s">
        <v>447</v>
      </c>
      <c r="B4" s="367"/>
      <c r="C4" s="10"/>
      <c r="D4" s="10"/>
      <c r="E4" s="18"/>
      <c r="F4" s="18"/>
      <c r="G4" s="18"/>
      <c r="H4" s="3"/>
      <c r="I4" s="10"/>
      <c r="J4" s="10"/>
      <c r="K4" s="10"/>
      <c r="L4" s="10"/>
      <c r="O4" s="133"/>
      <c r="P4" s="133"/>
      <c r="Q4" s="133"/>
      <c r="R4" s="133"/>
      <c r="S4" s="133"/>
      <c r="T4" s="133"/>
      <c r="U4" s="133"/>
      <c r="V4" s="133"/>
      <c r="W4" s="133"/>
      <c r="X4" s="133"/>
      <c r="Y4" s="133"/>
      <c r="Z4" s="133"/>
    </row>
    <row r="5" spans="1:26">
      <c r="A5" s="13" t="s">
        <v>1</v>
      </c>
      <c r="B5" s="113">
        <v>25</v>
      </c>
      <c r="C5" s="10"/>
      <c r="D5" s="10"/>
      <c r="E5" s="18"/>
      <c r="F5" s="18"/>
      <c r="G5" s="18"/>
      <c r="H5" s="1"/>
      <c r="I5" s="10"/>
      <c r="J5" s="10"/>
      <c r="K5" s="10"/>
      <c r="L5" s="10"/>
      <c r="O5" s="133"/>
      <c r="P5" s="135"/>
      <c r="Q5" s="135"/>
      <c r="R5" s="135"/>
      <c r="S5" s="135"/>
      <c r="T5" s="135"/>
      <c r="U5" s="135"/>
      <c r="V5" s="133"/>
      <c r="W5" s="133"/>
      <c r="X5" s="133"/>
      <c r="Y5" s="133"/>
      <c r="Z5" s="133"/>
    </row>
    <row r="6" spans="1:26" ht="17" thickBot="1">
      <c r="A6" s="13" t="s">
        <v>2</v>
      </c>
      <c r="B6" s="113">
        <v>0.06</v>
      </c>
      <c r="C6" s="10"/>
      <c r="D6" s="10"/>
      <c r="E6" s="10"/>
      <c r="F6" s="10"/>
      <c r="G6" s="10"/>
      <c r="H6" s="10"/>
      <c r="I6" s="10"/>
      <c r="J6" s="10"/>
      <c r="K6" s="10"/>
      <c r="L6" s="10"/>
      <c r="O6" s="133"/>
      <c r="P6" s="135"/>
      <c r="Q6" s="135"/>
      <c r="R6" s="135"/>
      <c r="S6" s="135"/>
      <c r="T6" s="135"/>
      <c r="U6" s="135"/>
      <c r="V6" s="133"/>
      <c r="W6" s="133"/>
      <c r="X6" s="133"/>
      <c r="Y6" s="133"/>
      <c r="Z6" s="133"/>
    </row>
    <row r="7" spans="1:26">
      <c r="A7" s="10"/>
      <c r="B7" s="10"/>
      <c r="C7" s="10"/>
      <c r="D7" s="118" t="s">
        <v>69</v>
      </c>
      <c r="E7" s="119"/>
      <c r="F7" s="119"/>
      <c r="G7" s="119"/>
      <c r="H7" s="119"/>
      <c r="I7" s="119"/>
      <c r="J7" s="119"/>
      <c r="K7" s="69"/>
      <c r="L7" s="18"/>
      <c r="M7" s="133"/>
      <c r="N7" s="133"/>
      <c r="O7" s="133"/>
      <c r="P7" s="133"/>
      <c r="Q7" s="133"/>
      <c r="R7" s="133"/>
      <c r="S7" s="133"/>
      <c r="T7" s="133"/>
      <c r="U7" s="133"/>
      <c r="V7" s="133"/>
      <c r="W7" s="133"/>
      <c r="X7" s="133"/>
      <c r="Y7" s="133"/>
      <c r="Z7" s="133"/>
    </row>
    <row r="8" spans="1:26" ht="33" customHeight="1">
      <c r="A8" s="111" t="s">
        <v>445</v>
      </c>
      <c r="B8" s="112" t="s">
        <v>444</v>
      </c>
      <c r="C8" s="10"/>
      <c r="D8" s="72" t="s">
        <v>60</v>
      </c>
      <c r="E8" s="117"/>
      <c r="F8" s="117"/>
      <c r="G8" s="117"/>
      <c r="H8" s="117"/>
      <c r="I8" s="117"/>
      <c r="J8" s="117"/>
      <c r="K8" s="71"/>
      <c r="L8" s="14"/>
      <c r="M8" s="136"/>
      <c r="N8" s="136"/>
      <c r="O8" s="136"/>
      <c r="P8" s="136"/>
      <c r="Q8" s="136"/>
      <c r="R8" s="136"/>
      <c r="S8" s="136"/>
      <c r="T8" s="136"/>
      <c r="U8" s="136"/>
      <c r="V8" s="136"/>
      <c r="W8" s="136"/>
      <c r="X8" s="133"/>
      <c r="Y8" s="133"/>
      <c r="Z8" s="133"/>
    </row>
    <row r="9" spans="1:26">
      <c r="A9" s="51" t="s">
        <v>6</v>
      </c>
      <c r="B9" s="112">
        <f>SUM(B10:B11)</f>
        <v>180</v>
      </c>
      <c r="C9" s="10"/>
      <c r="D9" s="72" t="s">
        <v>70</v>
      </c>
      <c r="E9" s="65"/>
      <c r="F9" s="65"/>
      <c r="G9" s="65"/>
      <c r="H9" s="65"/>
      <c r="I9" s="65"/>
      <c r="J9" s="65"/>
      <c r="K9" s="71"/>
      <c r="L9" s="92"/>
      <c r="M9" s="137"/>
      <c r="N9" s="137"/>
      <c r="O9" s="133"/>
      <c r="P9" s="137"/>
      <c r="Q9" s="133"/>
      <c r="R9" s="133"/>
      <c r="S9" s="133"/>
      <c r="T9" s="133"/>
      <c r="U9" s="133"/>
      <c r="V9" s="133"/>
      <c r="W9" s="133"/>
      <c r="X9" s="133"/>
      <c r="Y9" s="133"/>
      <c r="Z9" s="133"/>
    </row>
    <row r="10" spans="1:26">
      <c r="A10" s="110" t="s">
        <v>76</v>
      </c>
      <c r="B10" s="43">
        <v>100</v>
      </c>
      <c r="C10" s="10"/>
      <c r="D10" s="72" t="s">
        <v>61</v>
      </c>
      <c r="E10" s="65"/>
      <c r="F10" s="65"/>
      <c r="G10" s="65"/>
      <c r="H10" s="65"/>
      <c r="I10" s="65"/>
      <c r="J10" s="65"/>
      <c r="K10" s="71"/>
      <c r="L10" s="10"/>
      <c r="O10" s="133"/>
      <c r="P10" s="133"/>
      <c r="Q10" s="133"/>
      <c r="R10" s="133"/>
      <c r="S10" s="133"/>
      <c r="T10" s="133"/>
      <c r="U10" s="133"/>
      <c r="V10" s="133"/>
      <c r="W10" s="133"/>
      <c r="X10" s="133"/>
      <c r="Y10" s="133"/>
      <c r="Z10" s="133"/>
    </row>
    <row r="11" spans="1:26">
      <c r="A11" s="110" t="s">
        <v>26</v>
      </c>
      <c r="B11" s="109">
        <v>80</v>
      </c>
      <c r="C11" s="18"/>
      <c r="D11" s="72" t="s">
        <v>99</v>
      </c>
      <c r="E11" s="65"/>
      <c r="F11" s="65"/>
      <c r="G11" s="65"/>
      <c r="H11" s="65"/>
      <c r="I11" s="65"/>
      <c r="J11" s="65"/>
      <c r="K11" s="71"/>
      <c r="L11" s="10"/>
      <c r="O11" s="133"/>
      <c r="P11" s="133"/>
      <c r="Q11" s="133"/>
      <c r="R11" s="133"/>
      <c r="S11" s="133"/>
      <c r="T11" s="133"/>
      <c r="U11" s="133"/>
      <c r="V11" s="133"/>
      <c r="W11" s="133"/>
      <c r="X11" s="133"/>
      <c r="Y11" s="133"/>
      <c r="Z11" s="133"/>
    </row>
    <row r="12" spans="1:26">
      <c r="A12" s="110"/>
      <c r="B12" s="109"/>
      <c r="C12" s="10"/>
      <c r="D12" s="72" t="s">
        <v>100</v>
      </c>
      <c r="E12" s="65"/>
      <c r="F12" s="65"/>
      <c r="G12" s="65"/>
      <c r="H12" s="65"/>
      <c r="I12" s="65"/>
      <c r="J12" s="65"/>
      <c r="K12" s="71"/>
      <c r="L12" s="10"/>
      <c r="O12" s="133"/>
      <c r="P12" s="133"/>
      <c r="Q12" s="133"/>
      <c r="R12" s="133"/>
      <c r="S12" s="133"/>
      <c r="T12" s="133"/>
      <c r="U12" s="133"/>
      <c r="V12" s="133"/>
      <c r="W12" s="133"/>
      <c r="X12" s="133"/>
      <c r="Y12" s="133"/>
      <c r="Z12" s="133"/>
    </row>
    <row r="13" spans="1:26">
      <c r="A13" s="49" t="s">
        <v>29</v>
      </c>
      <c r="B13" s="112">
        <f>SUM(B14:B15)</f>
        <v>100</v>
      </c>
      <c r="C13" s="10"/>
      <c r="D13" s="70"/>
      <c r="E13" s="65"/>
      <c r="F13" s="65"/>
      <c r="G13" s="65"/>
      <c r="H13" s="65"/>
      <c r="I13" s="65"/>
      <c r="J13" s="65"/>
      <c r="K13" s="71"/>
      <c r="L13" s="10"/>
    </row>
    <row r="14" spans="1:26">
      <c r="A14" s="110" t="s">
        <v>27</v>
      </c>
      <c r="B14" s="109">
        <v>100</v>
      </c>
      <c r="C14" s="10"/>
      <c r="D14" s="120" t="s">
        <v>63</v>
      </c>
      <c r="E14" s="65"/>
      <c r="F14" s="65"/>
      <c r="G14" s="65"/>
      <c r="H14" s="65"/>
      <c r="I14" s="65"/>
      <c r="J14" s="65"/>
      <c r="K14" s="71"/>
      <c r="L14" s="10"/>
    </row>
    <row r="15" spans="1:26">
      <c r="A15" s="110" t="s">
        <v>8</v>
      </c>
      <c r="B15" s="109">
        <v>0</v>
      </c>
      <c r="C15" s="10"/>
      <c r="D15" s="72" t="s">
        <v>62</v>
      </c>
      <c r="E15" s="65"/>
      <c r="F15" s="65"/>
      <c r="G15" s="65"/>
      <c r="H15" s="65"/>
      <c r="I15" s="65"/>
      <c r="J15" s="65"/>
      <c r="K15" s="71"/>
      <c r="L15" s="10"/>
    </row>
    <row r="16" spans="1:26">
      <c r="A16" s="110"/>
      <c r="B16" s="109"/>
      <c r="C16" s="10"/>
      <c r="D16" s="70"/>
      <c r="E16" s="65"/>
      <c r="F16" s="65"/>
      <c r="G16" s="65"/>
      <c r="H16" s="65"/>
      <c r="I16" s="65"/>
      <c r="J16" s="65"/>
      <c r="K16" s="71"/>
      <c r="L16" s="10"/>
    </row>
    <row r="17" spans="1:32">
      <c r="A17" s="51" t="s">
        <v>9</v>
      </c>
      <c r="B17" s="112">
        <f>B18</f>
        <v>0</v>
      </c>
      <c r="C17" s="10"/>
      <c r="D17" s="70"/>
      <c r="E17" s="65"/>
      <c r="F17" s="121"/>
      <c r="G17" s="65"/>
      <c r="H17" s="65"/>
      <c r="I17" s="65"/>
      <c r="J17" s="65"/>
      <c r="K17" s="71"/>
      <c r="L17" s="10"/>
    </row>
    <row r="18" spans="1:32" ht="15.75" customHeight="1">
      <c r="A18" s="110" t="s">
        <v>10</v>
      </c>
      <c r="B18" s="109">
        <v>0</v>
      </c>
      <c r="C18" s="10"/>
      <c r="D18" s="359" t="s">
        <v>59</v>
      </c>
      <c r="E18" s="360"/>
      <c r="F18" s="361"/>
      <c r="G18" s="65"/>
      <c r="H18" s="65"/>
      <c r="I18" s="65"/>
      <c r="J18" s="65"/>
      <c r="K18" s="71"/>
      <c r="L18" s="10"/>
    </row>
    <row r="19" spans="1:32">
      <c r="A19" s="110"/>
      <c r="B19" s="109"/>
      <c r="C19" s="10"/>
      <c r="D19" s="123"/>
      <c r="E19" s="122" t="s">
        <v>3</v>
      </c>
      <c r="F19" s="107"/>
      <c r="G19" s="65"/>
      <c r="H19" s="65"/>
      <c r="I19" s="65"/>
      <c r="J19" s="65"/>
      <c r="K19" s="71"/>
      <c r="L19" s="10"/>
    </row>
    <row r="20" spans="1:32">
      <c r="A20" s="51" t="s">
        <v>11</v>
      </c>
      <c r="B20" s="89">
        <f>B21</f>
        <v>10</v>
      </c>
      <c r="C20" s="10"/>
      <c r="D20" s="123" t="s">
        <v>64</v>
      </c>
      <c r="E20" s="122" t="s">
        <v>71</v>
      </c>
      <c r="F20" s="107">
        <v>6.75</v>
      </c>
      <c r="G20" s="65"/>
      <c r="H20" s="65" t="s">
        <v>449</v>
      </c>
      <c r="I20" s="65"/>
      <c r="J20" s="65"/>
      <c r="K20" s="71"/>
      <c r="L20" s="10"/>
    </row>
    <row r="21" spans="1:32" ht="35" thickBot="1">
      <c r="A21" s="108" t="s">
        <v>446</v>
      </c>
      <c r="B21" s="43">
        <v>10</v>
      </c>
      <c r="C21" s="10"/>
      <c r="D21" s="124" t="s">
        <v>65</v>
      </c>
      <c r="E21" s="125" t="s">
        <v>4</v>
      </c>
      <c r="F21" s="126">
        <v>4.3600000000000003</v>
      </c>
      <c r="G21" s="73"/>
      <c r="H21" s="73"/>
      <c r="I21" s="73"/>
      <c r="J21" s="73"/>
      <c r="K21" s="74"/>
      <c r="L21" s="10"/>
    </row>
    <row r="22" spans="1:32">
      <c r="A22" s="10"/>
      <c r="B22" s="15"/>
      <c r="C22" s="10"/>
      <c r="D22" s="11"/>
      <c r="E22" s="2"/>
      <c r="F22" s="105"/>
      <c r="G22" s="10"/>
      <c r="H22" s="10"/>
      <c r="I22" s="10"/>
      <c r="J22" s="10"/>
      <c r="K22" s="10"/>
      <c r="L22" s="10"/>
      <c r="M22" s="10"/>
      <c r="N22" s="10"/>
      <c r="O22" s="10"/>
      <c r="P22" s="10"/>
      <c r="Q22" s="10"/>
      <c r="R22" s="10"/>
      <c r="S22" s="10"/>
      <c r="T22" s="10"/>
      <c r="U22" s="10"/>
      <c r="V22" s="10"/>
      <c r="W22" s="10"/>
      <c r="X22" s="10"/>
      <c r="Y22" s="10"/>
      <c r="Z22" s="10"/>
      <c r="AA22" s="10"/>
      <c r="AB22" s="18"/>
    </row>
    <row r="23" spans="1:32">
      <c r="A23" s="368" t="s">
        <v>520</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row>
    <row r="24" spans="1:32" s="138" customFormat="1" ht="18">
      <c r="A24" s="100" t="s">
        <v>12</v>
      </c>
      <c r="B24" s="101">
        <v>0</v>
      </c>
      <c r="C24" s="101">
        <v>1</v>
      </c>
      <c r="D24" s="101">
        <v>2</v>
      </c>
      <c r="E24" s="101">
        <v>3</v>
      </c>
      <c r="F24" s="101">
        <v>4</v>
      </c>
      <c r="G24" s="101">
        <v>5</v>
      </c>
      <c r="H24" s="101">
        <v>6</v>
      </c>
      <c r="I24" s="101">
        <v>7</v>
      </c>
      <c r="J24" s="101">
        <v>8</v>
      </c>
      <c r="K24" s="101">
        <v>9</v>
      </c>
      <c r="L24" s="101">
        <v>10</v>
      </c>
      <c r="M24" s="101">
        <v>11</v>
      </c>
      <c r="N24" s="101">
        <v>12</v>
      </c>
      <c r="O24" s="101">
        <v>13</v>
      </c>
      <c r="P24" s="101">
        <v>14</v>
      </c>
      <c r="Q24" s="101">
        <v>15</v>
      </c>
      <c r="R24" s="101">
        <v>16</v>
      </c>
      <c r="S24" s="101">
        <v>17</v>
      </c>
      <c r="T24" s="101">
        <v>18</v>
      </c>
      <c r="U24" s="101">
        <v>19</v>
      </c>
      <c r="V24" s="101">
        <v>20</v>
      </c>
      <c r="W24" s="101">
        <v>21</v>
      </c>
      <c r="X24" s="101">
        <v>22</v>
      </c>
      <c r="Y24" s="101">
        <v>23</v>
      </c>
      <c r="Z24" s="101">
        <v>24</v>
      </c>
      <c r="AA24" s="101">
        <v>25</v>
      </c>
      <c r="AB24" s="97"/>
    </row>
    <row r="25" spans="1:32">
      <c r="A25" s="99" t="s">
        <v>13</v>
      </c>
      <c r="B25" s="102">
        <v>1</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8"/>
    </row>
    <row r="26" spans="1:32">
      <c r="A26" s="99" t="s">
        <v>7</v>
      </c>
      <c r="B26" s="102">
        <f>1</f>
        <v>1</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8"/>
    </row>
    <row r="27" spans="1:32">
      <c r="A27" s="99" t="s">
        <v>28</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8"/>
    </row>
    <row r="28" spans="1:32">
      <c r="A28" s="99" t="s">
        <v>14</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8"/>
    </row>
    <row r="29" spans="1:32">
      <c r="A29" s="99" t="s">
        <v>11</v>
      </c>
      <c r="B29" s="102">
        <v>1</v>
      </c>
      <c r="C29" s="102">
        <v>1</v>
      </c>
      <c r="D29" s="102">
        <v>1</v>
      </c>
      <c r="E29" s="102">
        <v>1</v>
      </c>
      <c r="F29" s="102">
        <v>1</v>
      </c>
      <c r="G29" s="102">
        <v>1</v>
      </c>
      <c r="H29" s="102">
        <v>1</v>
      </c>
      <c r="I29" s="102">
        <v>1</v>
      </c>
      <c r="J29" s="102">
        <v>1</v>
      </c>
      <c r="K29" s="102">
        <v>1</v>
      </c>
      <c r="L29" s="102">
        <v>1</v>
      </c>
      <c r="M29" s="102">
        <v>1</v>
      </c>
      <c r="N29" s="102">
        <v>1</v>
      </c>
      <c r="O29" s="102">
        <v>1</v>
      </c>
      <c r="P29" s="102">
        <v>1</v>
      </c>
      <c r="Q29" s="102">
        <v>1</v>
      </c>
      <c r="R29" s="102">
        <v>1</v>
      </c>
      <c r="S29" s="102">
        <v>1</v>
      </c>
      <c r="T29" s="102">
        <v>1</v>
      </c>
      <c r="U29" s="102">
        <v>1</v>
      </c>
      <c r="V29" s="102">
        <v>1</v>
      </c>
      <c r="W29" s="102">
        <v>1</v>
      </c>
      <c r="X29" s="102">
        <v>1</v>
      </c>
      <c r="Y29" s="102">
        <v>1</v>
      </c>
      <c r="Z29" s="102">
        <v>1</v>
      </c>
      <c r="AA29" s="102">
        <v>1</v>
      </c>
      <c r="AB29" s="18"/>
    </row>
    <row r="30" spans="1:3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8"/>
    </row>
    <row r="31" spans="1:32">
      <c r="A31" s="364" t="s">
        <v>443</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6"/>
      <c r="AB31" s="21"/>
      <c r="AC31" s="139"/>
      <c r="AD31" s="139"/>
      <c r="AE31" s="139"/>
      <c r="AF31" s="139"/>
    </row>
    <row r="32" spans="1:32">
      <c r="A32" s="99" t="s">
        <v>13</v>
      </c>
      <c r="B32" s="43">
        <f t="shared" ref="B32:AA32" si="0">$B$9*B25</f>
        <v>180</v>
      </c>
      <c r="C32" s="43">
        <f t="shared" si="0"/>
        <v>0</v>
      </c>
      <c r="D32" s="43">
        <f t="shared" si="0"/>
        <v>0</v>
      </c>
      <c r="E32" s="43">
        <f t="shared" si="0"/>
        <v>0</v>
      </c>
      <c r="F32" s="43">
        <f t="shared" si="0"/>
        <v>0</v>
      </c>
      <c r="G32" s="43">
        <f t="shared" si="0"/>
        <v>0</v>
      </c>
      <c r="H32" s="43">
        <f t="shared" si="0"/>
        <v>0</v>
      </c>
      <c r="I32" s="43">
        <f t="shared" si="0"/>
        <v>0</v>
      </c>
      <c r="J32" s="43">
        <f t="shared" si="0"/>
        <v>0</v>
      </c>
      <c r="K32" s="43">
        <f t="shared" si="0"/>
        <v>0</v>
      </c>
      <c r="L32" s="43">
        <f t="shared" si="0"/>
        <v>0</v>
      </c>
      <c r="M32" s="43">
        <f t="shared" si="0"/>
        <v>0</v>
      </c>
      <c r="N32" s="43">
        <f t="shared" si="0"/>
        <v>0</v>
      </c>
      <c r="O32" s="43">
        <f t="shared" si="0"/>
        <v>0</v>
      </c>
      <c r="P32" s="43">
        <f t="shared" si="0"/>
        <v>0</v>
      </c>
      <c r="Q32" s="43">
        <f t="shared" si="0"/>
        <v>0</v>
      </c>
      <c r="R32" s="43">
        <f t="shared" si="0"/>
        <v>0</v>
      </c>
      <c r="S32" s="43">
        <f t="shared" si="0"/>
        <v>0</v>
      </c>
      <c r="T32" s="43">
        <f t="shared" si="0"/>
        <v>0</v>
      </c>
      <c r="U32" s="43">
        <f t="shared" si="0"/>
        <v>0</v>
      </c>
      <c r="V32" s="43">
        <f t="shared" si="0"/>
        <v>0</v>
      </c>
      <c r="W32" s="43">
        <f t="shared" si="0"/>
        <v>0</v>
      </c>
      <c r="X32" s="43">
        <f t="shared" si="0"/>
        <v>0</v>
      </c>
      <c r="Y32" s="43">
        <f t="shared" si="0"/>
        <v>0</v>
      </c>
      <c r="Z32" s="43">
        <f t="shared" si="0"/>
        <v>0</v>
      </c>
      <c r="AA32" s="43">
        <f t="shared" si="0"/>
        <v>0</v>
      </c>
      <c r="AB32" s="21"/>
      <c r="AC32" s="139"/>
      <c r="AD32" s="139"/>
      <c r="AE32" s="139"/>
      <c r="AF32" s="139"/>
    </row>
    <row r="33" spans="1:32">
      <c r="A33" s="99" t="s">
        <v>7</v>
      </c>
      <c r="B33" s="43">
        <f t="shared" ref="B33:AA33" si="1">$B$14*B26</f>
        <v>100</v>
      </c>
      <c r="C33" s="43">
        <f t="shared" si="1"/>
        <v>0</v>
      </c>
      <c r="D33" s="43">
        <f t="shared" si="1"/>
        <v>0</v>
      </c>
      <c r="E33" s="43">
        <f t="shared" si="1"/>
        <v>0</v>
      </c>
      <c r="F33" s="43">
        <f t="shared" si="1"/>
        <v>0</v>
      </c>
      <c r="G33" s="43">
        <f t="shared" si="1"/>
        <v>0</v>
      </c>
      <c r="H33" s="43">
        <f t="shared" si="1"/>
        <v>0</v>
      </c>
      <c r="I33" s="43">
        <f t="shared" si="1"/>
        <v>0</v>
      </c>
      <c r="J33" s="43">
        <f t="shared" si="1"/>
        <v>0</v>
      </c>
      <c r="K33" s="43">
        <f t="shared" si="1"/>
        <v>0</v>
      </c>
      <c r="L33" s="43">
        <f t="shared" si="1"/>
        <v>0</v>
      </c>
      <c r="M33" s="43">
        <f t="shared" si="1"/>
        <v>0</v>
      </c>
      <c r="N33" s="43">
        <f t="shared" si="1"/>
        <v>0</v>
      </c>
      <c r="O33" s="43">
        <f t="shared" si="1"/>
        <v>0</v>
      </c>
      <c r="P33" s="43">
        <f t="shared" si="1"/>
        <v>0</v>
      </c>
      <c r="Q33" s="43">
        <f t="shared" si="1"/>
        <v>0</v>
      </c>
      <c r="R33" s="43">
        <f t="shared" si="1"/>
        <v>0</v>
      </c>
      <c r="S33" s="43">
        <f t="shared" si="1"/>
        <v>0</v>
      </c>
      <c r="T33" s="43">
        <f t="shared" si="1"/>
        <v>0</v>
      </c>
      <c r="U33" s="43">
        <f t="shared" si="1"/>
        <v>0</v>
      </c>
      <c r="V33" s="43">
        <f t="shared" si="1"/>
        <v>0</v>
      </c>
      <c r="W33" s="43">
        <f t="shared" si="1"/>
        <v>0</v>
      </c>
      <c r="X33" s="43">
        <f t="shared" si="1"/>
        <v>0</v>
      </c>
      <c r="Y33" s="43">
        <f t="shared" si="1"/>
        <v>0</v>
      </c>
      <c r="Z33" s="43">
        <f t="shared" si="1"/>
        <v>0</v>
      </c>
      <c r="AA33" s="43">
        <f t="shared" si="1"/>
        <v>0</v>
      </c>
      <c r="AB33" s="21"/>
      <c r="AC33" s="139"/>
      <c r="AD33" s="139"/>
      <c r="AE33" s="139"/>
      <c r="AF33" s="139"/>
    </row>
    <row r="34" spans="1:32">
      <c r="A34" s="99" t="s">
        <v>28</v>
      </c>
      <c r="B34" s="43">
        <f t="shared" ref="B34:AA34" si="2">$B$15*B27</f>
        <v>0</v>
      </c>
      <c r="C34" s="43">
        <f t="shared" si="2"/>
        <v>0</v>
      </c>
      <c r="D34" s="43">
        <f t="shared" si="2"/>
        <v>0</v>
      </c>
      <c r="E34" s="43">
        <f t="shared" si="2"/>
        <v>0</v>
      </c>
      <c r="F34" s="43">
        <f t="shared" si="2"/>
        <v>0</v>
      </c>
      <c r="G34" s="43">
        <f t="shared" si="2"/>
        <v>0</v>
      </c>
      <c r="H34" s="43">
        <f t="shared" si="2"/>
        <v>0</v>
      </c>
      <c r="I34" s="43">
        <f t="shared" si="2"/>
        <v>0</v>
      </c>
      <c r="J34" s="43">
        <f t="shared" si="2"/>
        <v>0</v>
      </c>
      <c r="K34" s="43">
        <f t="shared" si="2"/>
        <v>0</v>
      </c>
      <c r="L34" s="43">
        <f t="shared" si="2"/>
        <v>0</v>
      </c>
      <c r="M34" s="43">
        <f t="shared" si="2"/>
        <v>0</v>
      </c>
      <c r="N34" s="43">
        <f t="shared" si="2"/>
        <v>0</v>
      </c>
      <c r="O34" s="43">
        <f t="shared" si="2"/>
        <v>0</v>
      </c>
      <c r="P34" s="43">
        <f t="shared" si="2"/>
        <v>0</v>
      </c>
      <c r="Q34" s="43">
        <f t="shared" si="2"/>
        <v>0</v>
      </c>
      <c r="R34" s="43">
        <f t="shared" si="2"/>
        <v>0</v>
      </c>
      <c r="S34" s="43">
        <f t="shared" si="2"/>
        <v>0</v>
      </c>
      <c r="T34" s="43">
        <f t="shared" si="2"/>
        <v>0</v>
      </c>
      <c r="U34" s="43">
        <f t="shared" si="2"/>
        <v>0</v>
      </c>
      <c r="V34" s="43">
        <f t="shared" si="2"/>
        <v>0</v>
      </c>
      <c r="W34" s="43">
        <f t="shared" si="2"/>
        <v>0</v>
      </c>
      <c r="X34" s="43">
        <f t="shared" si="2"/>
        <v>0</v>
      </c>
      <c r="Y34" s="43">
        <f t="shared" si="2"/>
        <v>0</v>
      </c>
      <c r="Z34" s="43">
        <f t="shared" si="2"/>
        <v>0</v>
      </c>
      <c r="AA34" s="43">
        <f t="shared" si="2"/>
        <v>0</v>
      </c>
      <c r="AB34" s="21"/>
      <c r="AC34" s="139"/>
      <c r="AD34" s="139"/>
      <c r="AE34" s="139"/>
      <c r="AF34" s="139"/>
    </row>
    <row r="35" spans="1:32">
      <c r="A35" s="99" t="s">
        <v>14</v>
      </c>
      <c r="B35" s="43">
        <f t="shared" ref="B35:AA35" si="3">$B$18*B28</f>
        <v>0</v>
      </c>
      <c r="C35" s="43">
        <f t="shared" si="3"/>
        <v>0</v>
      </c>
      <c r="D35" s="43">
        <f t="shared" si="3"/>
        <v>0</v>
      </c>
      <c r="E35" s="43">
        <f t="shared" si="3"/>
        <v>0</v>
      </c>
      <c r="F35" s="43">
        <f t="shared" si="3"/>
        <v>0</v>
      </c>
      <c r="G35" s="43">
        <f t="shared" si="3"/>
        <v>0</v>
      </c>
      <c r="H35" s="43">
        <f t="shared" si="3"/>
        <v>0</v>
      </c>
      <c r="I35" s="43">
        <f t="shared" si="3"/>
        <v>0</v>
      </c>
      <c r="J35" s="43">
        <f t="shared" si="3"/>
        <v>0</v>
      </c>
      <c r="K35" s="43">
        <f t="shared" si="3"/>
        <v>0</v>
      </c>
      <c r="L35" s="43">
        <f t="shared" si="3"/>
        <v>0</v>
      </c>
      <c r="M35" s="43">
        <f t="shared" si="3"/>
        <v>0</v>
      </c>
      <c r="N35" s="43">
        <f t="shared" si="3"/>
        <v>0</v>
      </c>
      <c r="O35" s="43">
        <f t="shared" si="3"/>
        <v>0</v>
      </c>
      <c r="P35" s="43">
        <f t="shared" si="3"/>
        <v>0</v>
      </c>
      <c r="Q35" s="43">
        <f t="shared" si="3"/>
        <v>0</v>
      </c>
      <c r="R35" s="43">
        <f t="shared" si="3"/>
        <v>0</v>
      </c>
      <c r="S35" s="43">
        <f t="shared" si="3"/>
        <v>0</v>
      </c>
      <c r="T35" s="43">
        <f t="shared" si="3"/>
        <v>0</v>
      </c>
      <c r="U35" s="43">
        <f t="shared" si="3"/>
        <v>0</v>
      </c>
      <c r="V35" s="43">
        <f t="shared" si="3"/>
        <v>0</v>
      </c>
      <c r="W35" s="43">
        <f t="shared" si="3"/>
        <v>0</v>
      </c>
      <c r="X35" s="43">
        <f t="shared" si="3"/>
        <v>0</v>
      </c>
      <c r="Y35" s="43">
        <f t="shared" si="3"/>
        <v>0</v>
      </c>
      <c r="Z35" s="43">
        <f t="shared" si="3"/>
        <v>0</v>
      </c>
      <c r="AA35" s="43">
        <f t="shared" si="3"/>
        <v>0</v>
      </c>
      <c r="AB35" s="21"/>
      <c r="AC35" s="139"/>
      <c r="AD35" s="139"/>
      <c r="AE35" s="139"/>
      <c r="AF35" s="139"/>
    </row>
    <row r="36" spans="1:32">
      <c r="A36" s="99" t="s">
        <v>11</v>
      </c>
      <c r="B36" s="43">
        <f t="shared" ref="B36:AA36" si="4">$B$20*B29</f>
        <v>10</v>
      </c>
      <c r="C36" s="43">
        <f t="shared" si="4"/>
        <v>10</v>
      </c>
      <c r="D36" s="43">
        <f t="shared" si="4"/>
        <v>10</v>
      </c>
      <c r="E36" s="43">
        <f t="shared" si="4"/>
        <v>10</v>
      </c>
      <c r="F36" s="43">
        <f t="shared" si="4"/>
        <v>10</v>
      </c>
      <c r="G36" s="43">
        <f t="shared" si="4"/>
        <v>10</v>
      </c>
      <c r="H36" s="43">
        <f t="shared" si="4"/>
        <v>10</v>
      </c>
      <c r="I36" s="43">
        <f t="shared" si="4"/>
        <v>10</v>
      </c>
      <c r="J36" s="43">
        <f t="shared" si="4"/>
        <v>10</v>
      </c>
      <c r="K36" s="43">
        <f t="shared" si="4"/>
        <v>10</v>
      </c>
      <c r="L36" s="43">
        <f t="shared" si="4"/>
        <v>10</v>
      </c>
      <c r="M36" s="43">
        <f t="shared" si="4"/>
        <v>10</v>
      </c>
      <c r="N36" s="43">
        <f t="shared" si="4"/>
        <v>10</v>
      </c>
      <c r="O36" s="43">
        <f t="shared" si="4"/>
        <v>10</v>
      </c>
      <c r="P36" s="43">
        <f t="shared" si="4"/>
        <v>10</v>
      </c>
      <c r="Q36" s="43">
        <f t="shared" si="4"/>
        <v>10</v>
      </c>
      <c r="R36" s="43">
        <f t="shared" si="4"/>
        <v>10</v>
      </c>
      <c r="S36" s="43">
        <f t="shared" si="4"/>
        <v>10</v>
      </c>
      <c r="T36" s="43">
        <f t="shared" si="4"/>
        <v>10</v>
      </c>
      <c r="U36" s="43">
        <f t="shared" si="4"/>
        <v>10</v>
      </c>
      <c r="V36" s="43">
        <f t="shared" si="4"/>
        <v>10</v>
      </c>
      <c r="W36" s="43">
        <f t="shared" si="4"/>
        <v>10</v>
      </c>
      <c r="X36" s="43">
        <f t="shared" si="4"/>
        <v>10</v>
      </c>
      <c r="Y36" s="43">
        <f t="shared" si="4"/>
        <v>10</v>
      </c>
      <c r="Z36" s="43">
        <f t="shared" si="4"/>
        <v>10</v>
      </c>
      <c r="AA36" s="43">
        <f t="shared" si="4"/>
        <v>10</v>
      </c>
      <c r="AB36" s="21"/>
      <c r="AC36" s="139"/>
      <c r="AD36" s="139"/>
      <c r="AE36" s="139"/>
      <c r="AF36" s="139"/>
    </row>
    <row r="37" spans="1:32">
      <c r="A37" s="95" t="s">
        <v>30</v>
      </c>
      <c r="B37" s="43">
        <f>SUM(B32:B36)</f>
        <v>290</v>
      </c>
      <c r="C37" s="43">
        <f t="shared" ref="C37:AA37" si="5">SUM(C32:C36)</f>
        <v>10</v>
      </c>
      <c r="D37" s="43">
        <f t="shared" si="5"/>
        <v>10</v>
      </c>
      <c r="E37" s="43">
        <f t="shared" si="5"/>
        <v>10</v>
      </c>
      <c r="F37" s="43">
        <f t="shared" si="5"/>
        <v>10</v>
      </c>
      <c r="G37" s="43">
        <f t="shared" si="5"/>
        <v>10</v>
      </c>
      <c r="H37" s="43">
        <f t="shared" si="5"/>
        <v>10</v>
      </c>
      <c r="I37" s="43">
        <f t="shared" si="5"/>
        <v>10</v>
      </c>
      <c r="J37" s="43">
        <f t="shared" si="5"/>
        <v>10</v>
      </c>
      <c r="K37" s="43">
        <f t="shared" si="5"/>
        <v>10</v>
      </c>
      <c r="L37" s="43">
        <f t="shared" si="5"/>
        <v>10</v>
      </c>
      <c r="M37" s="43">
        <f t="shared" si="5"/>
        <v>10</v>
      </c>
      <c r="N37" s="43">
        <f t="shared" si="5"/>
        <v>10</v>
      </c>
      <c r="O37" s="43">
        <f t="shared" si="5"/>
        <v>10</v>
      </c>
      <c r="P37" s="43">
        <f t="shared" si="5"/>
        <v>10</v>
      </c>
      <c r="Q37" s="43">
        <f t="shared" si="5"/>
        <v>10</v>
      </c>
      <c r="R37" s="43">
        <f t="shared" si="5"/>
        <v>10</v>
      </c>
      <c r="S37" s="43">
        <f t="shared" si="5"/>
        <v>10</v>
      </c>
      <c r="T37" s="43">
        <f t="shared" si="5"/>
        <v>10</v>
      </c>
      <c r="U37" s="43">
        <f t="shared" si="5"/>
        <v>10</v>
      </c>
      <c r="V37" s="43">
        <f t="shared" si="5"/>
        <v>10</v>
      </c>
      <c r="W37" s="43">
        <f t="shared" si="5"/>
        <v>10</v>
      </c>
      <c r="X37" s="43">
        <f t="shared" si="5"/>
        <v>10</v>
      </c>
      <c r="Y37" s="43">
        <f t="shared" si="5"/>
        <v>10</v>
      </c>
      <c r="Z37" s="43">
        <f t="shared" si="5"/>
        <v>10</v>
      </c>
      <c r="AA37" s="43">
        <f t="shared" si="5"/>
        <v>10</v>
      </c>
      <c r="AB37" s="21"/>
      <c r="AC37" s="139"/>
      <c r="AD37" s="139"/>
      <c r="AE37" s="139"/>
      <c r="AF37" s="139"/>
    </row>
    <row r="38" spans="1:32">
      <c r="A38" s="87" t="s">
        <v>31</v>
      </c>
      <c r="B38" s="89">
        <f>B37/((1+$B$6)^B24)</f>
        <v>290</v>
      </c>
      <c r="C38" s="89">
        <f t="shared" ref="C38:AA38" si="6">C37/((1+$B$6)^C24)</f>
        <v>9.4339622641509422</v>
      </c>
      <c r="D38" s="89">
        <f t="shared" si="6"/>
        <v>8.8999644001423981</v>
      </c>
      <c r="E38" s="89">
        <f t="shared" si="6"/>
        <v>8.3961928303230167</v>
      </c>
      <c r="F38" s="89">
        <f t="shared" si="6"/>
        <v>7.9209366323802044</v>
      </c>
      <c r="G38" s="89">
        <f t="shared" si="6"/>
        <v>7.4725817286605691</v>
      </c>
      <c r="H38" s="89">
        <f t="shared" si="6"/>
        <v>7.0496054043967629</v>
      </c>
      <c r="I38" s="89">
        <f t="shared" si="6"/>
        <v>6.6505711362233599</v>
      </c>
      <c r="J38" s="89">
        <f t="shared" si="6"/>
        <v>6.2741237134182652</v>
      </c>
      <c r="K38" s="89">
        <f t="shared" si="6"/>
        <v>5.9189846353002498</v>
      </c>
      <c r="L38" s="89">
        <f t="shared" si="6"/>
        <v>5.5839477691511785</v>
      </c>
      <c r="M38" s="89">
        <f t="shared" si="6"/>
        <v>5.2678752539162055</v>
      </c>
      <c r="N38" s="89">
        <f t="shared" si="6"/>
        <v>4.969693635770005</v>
      </c>
      <c r="O38" s="89">
        <f t="shared" si="6"/>
        <v>4.6883902224245322</v>
      </c>
      <c r="P38" s="89">
        <f t="shared" si="6"/>
        <v>4.4230096437967292</v>
      </c>
      <c r="Q38" s="89">
        <f t="shared" si="6"/>
        <v>4.1726506073554033</v>
      </c>
      <c r="R38" s="89">
        <f t="shared" si="6"/>
        <v>3.9364628371277401</v>
      </c>
      <c r="S38" s="89">
        <f t="shared" si="6"/>
        <v>3.7136441859695659</v>
      </c>
      <c r="T38" s="89">
        <f t="shared" si="6"/>
        <v>3.5034379112920431</v>
      </c>
      <c r="U38" s="89">
        <f t="shared" si="6"/>
        <v>3.305130104992493</v>
      </c>
      <c r="V38" s="89">
        <f t="shared" si="6"/>
        <v>3.1180472688608427</v>
      </c>
      <c r="W38" s="89">
        <f t="shared" si="6"/>
        <v>2.9415540272272094</v>
      </c>
      <c r="X38" s="89">
        <f t="shared" si="6"/>
        <v>2.7750509690822729</v>
      </c>
      <c r="Y38" s="89">
        <f t="shared" si="6"/>
        <v>2.6179726123417666</v>
      </c>
      <c r="Z38" s="89">
        <f t="shared" si="6"/>
        <v>2.4697854833412896</v>
      </c>
      <c r="AA38" s="89">
        <f t="shared" si="6"/>
        <v>2.3299863050389527</v>
      </c>
      <c r="AB38" s="17"/>
      <c r="AC38" s="140"/>
      <c r="AD38" s="140"/>
      <c r="AE38" s="140"/>
      <c r="AF38" s="140"/>
    </row>
    <row r="39" spans="1:32">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8"/>
    </row>
    <row r="40" spans="1:32" s="135" customFormat="1">
      <c r="A40" s="364" t="s">
        <v>439</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6"/>
      <c r="AB40" s="21"/>
      <c r="AC40" s="139"/>
      <c r="AD40" s="139"/>
      <c r="AE40" s="139"/>
      <c r="AF40" s="139"/>
    </row>
    <row r="41" spans="1:32" s="135" customFormat="1">
      <c r="A41" s="90" t="s">
        <v>91</v>
      </c>
      <c r="B41" s="63">
        <f>0</f>
        <v>0</v>
      </c>
      <c r="C41" s="63">
        <f>0</f>
        <v>0</v>
      </c>
      <c r="D41" s="63">
        <f>0</f>
        <v>0</v>
      </c>
      <c r="E41" s="63">
        <f>0</f>
        <v>0</v>
      </c>
      <c r="F41" s="63">
        <f>0</f>
        <v>0</v>
      </c>
      <c r="G41" s="63">
        <f>0</f>
        <v>0</v>
      </c>
      <c r="H41" s="63">
        <f>0</f>
        <v>0</v>
      </c>
      <c r="I41" s="63">
        <f>0</f>
        <v>0</v>
      </c>
      <c r="J41" s="63">
        <f>0</f>
        <v>0</v>
      </c>
      <c r="K41" s="63">
        <f>0</f>
        <v>0</v>
      </c>
      <c r="L41" s="63">
        <f>0</f>
        <v>0</v>
      </c>
      <c r="M41" s="63">
        <f>0</f>
        <v>0</v>
      </c>
      <c r="N41" s="63">
        <f>B66</f>
        <v>260.01000000000005</v>
      </c>
      <c r="O41" s="63">
        <f>0</f>
        <v>0</v>
      </c>
      <c r="P41" s="63">
        <f>0</f>
        <v>0</v>
      </c>
      <c r="Q41" s="63">
        <v>0</v>
      </c>
      <c r="R41" s="63">
        <f>0</f>
        <v>0</v>
      </c>
      <c r="S41" s="63">
        <f>0</f>
        <v>0</v>
      </c>
      <c r="T41" s="63">
        <f>B67</f>
        <v>399.42</v>
      </c>
      <c r="U41" s="63">
        <f>0</f>
        <v>0</v>
      </c>
      <c r="V41" s="63">
        <f>0</f>
        <v>0</v>
      </c>
      <c r="W41" s="63">
        <f>0</f>
        <v>0</v>
      </c>
      <c r="X41" s="63">
        <v>0</v>
      </c>
      <c r="Y41" s="63">
        <f>0</f>
        <v>0</v>
      </c>
      <c r="Z41" s="63">
        <f>0</f>
        <v>0</v>
      </c>
      <c r="AA41" s="63">
        <f>B68</f>
        <v>2219.7735000000002</v>
      </c>
      <c r="AB41" s="21"/>
      <c r="AC41" s="139"/>
      <c r="AD41" s="139"/>
      <c r="AE41" s="139"/>
      <c r="AF41" s="139"/>
    </row>
    <row r="42" spans="1:32" s="135" customFormat="1">
      <c r="A42" s="91" t="s">
        <v>440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21"/>
      <c r="AC42" s="139"/>
      <c r="AD42" s="139"/>
      <c r="AE42" s="139"/>
      <c r="AF42" s="139"/>
    </row>
    <row r="43" spans="1:32" s="135" customFormat="1">
      <c r="A43" s="91" t="s">
        <v>441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21"/>
      <c r="AC43" s="139"/>
      <c r="AD43" s="139"/>
      <c r="AE43" s="139"/>
      <c r="AF43" s="139"/>
    </row>
    <row r="44" spans="1:32" s="135" customFormat="1">
      <c r="A44" s="91" t="s">
        <v>442</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21"/>
      <c r="AC44" s="139"/>
      <c r="AD44" s="139"/>
      <c r="AE44" s="139"/>
      <c r="AF44" s="139"/>
    </row>
    <row r="45" spans="1:32" s="135" customFormat="1">
      <c r="A45" s="91" t="s">
        <v>92</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21"/>
      <c r="AC45" s="139"/>
      <c r="AD45" s="139"/>
      <c r="AE45" s="139"/>
      <c r="AF45" s="139"/>
    </row>
    <row r="46" spans="1:32" s="135" customFormat="1">
      <c r="A46" s="91" t="s">
        <v>94</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21"/>
      <c r="AC46" s="139"/>
      <c r="AD46" s="139"/>
      <c r="AE46" s="139"/>
      <c r="AF46" s="139"/>
    </row>
    <row r="47" spans="1:32" s="135" customFormat="1">
      <c r="A47" s="91" t="s">
        <v>93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21"/>
      <c r="AC47" s="139"/>
      <c r="AD47" s="139"/>
      <c r="AE47" s="139"/>
      <c r="AF47" s="139"/>
    </row>
    <row r="48" spans="1:32" s="135" customFormat="1">
      <c r="A48" s="95" t="s">
        <v>30</v>
      </c>
      <c r="B48" s="43">
        <f>SUM(B41:B47)</f>
        <v>0</v>
      </c>
      <c r="C48" s="43">
        <f t="shared" ref="C48:AA48" si="7">SUM(C41:C47)</f>
        <v>0</v>
      </c>
      <c r="D48" s="43">
        <f t="shared" si="7"/>
        <v>0</v>
      </c>
      <c r="E48" s="43">
        <f t="shared" si="7"/>
        <v>0</v>
      </c>
      <c r="F48" s="43">
        <f t="shared" si="7"/>
        <v>0</v>
      </c>
      <c r="G48" s="43">
        <f t="shared" si="7"/>
        <v>0</v>
      </c>
      <c r="H48" s="43">
        <f t="shared" si="7"/>
        <v>0</v>
      </c>
      <c r="I48" s="43">
        <f t="shared" si="7"/>
        <v>0</v>
      </c>
      <c r="J48" s="43">
        <f t="shared" si="7"/>
        <v>0</v>
      </c>
      <c r="K48" s="43">
        <f t="shared" si="7"/>
        <v>0</v>
      </c>
      <c r="L48" s="43">
        <f t="shared" si="7"/>
        <v>0</v>
      </c>
      <c r="M48" s="43">
        <f t="shared" si="7"/>
        <v>0</v>
      </c>
      <c r="N48" s="43">
        <f t="shared" si="7"/>
        <v>260.01000000000005</v>
      </c>
      <c r="O48" s="43">
        <f t="shared" si="7"/>
        <v>0</v>
      </c>
      <c r="P48" s="43">
        <f t="shared" si="7"/>
        <v>0</v>
      </c>
      <c r="Q48" s="43">
        <f t="shared" si="7"/>
        <v>0</v>
      </c>
      <c r="R48" s="43">
        <f t="shared" si="7"/>
        <v>0</v>
      </c>
      <c r="S48" s="43">
        <f t="shared" si="7"/>
        <v>0</v>
      </c>
      <c r="T48" s="43">
        <f t="shared" si="7"/>
        <v>399.42</v>
      </c>
      <c r="U48" s="43">
        <f t="shared" si="7"/>
        <v>0</v>
      </c>
      <c r="V48" s="43">
        <f t="shared" si="7"/>
        <v>0</v>
      </c>
      <c r="W48" s="43">
        <f t="shared" si="7"/>
        <v>0</v>
      </c>
      <c r="X48" s="43">
        <f t="shared" si="7"/>
        <v>0</v>
      </c>
      <c r="Y48" s="43">
        <f t="shared" si="7"/>
        <v>0</v>
      </c>
      <c r="Z48" s="43">
        <f t="shared" si="7"/>
        <v>0</v>
      </c>
      <c r="AA48" s="43">
        <f t="shared" si="7"/>
        <v>2219.7735000000002</v>
      </c>
      <c r="AB48" s="21"/>
      <c r="AC48" s="139"/>
      <c r="AD48" s="139"/>
      <c r="AE48" s="139"/>
      <c r="AF48" s="139"/>
    </row>
    <row r="49" spans="1:32" s="135" customFormat="1">
      <c r="A49" s="87" t="s">
        <v>31</v>
      </c>
      <c r="B49" s="43">
        <f t="shared" ref="B49:AA49" si="8">B41/(1+$B$6)^B24</f>
        <v>0</v>
      </c>
      <c r="C49" s="43">
        <f t="shared" si="8"/>
        <v>0</v>
      </c>
      <c r="D49" s="43">
        <f t="shared" si="8"/>
        <v>0</v>
      </c>
      <c r="E49" s="43">
        <f t="shared" si="8"/>
        <v>0</v>
      </c>
      <c r="F49" s="43">
        <f t="shared" si="8"/>
        <v>0</v>
      </c>
      <c r="G49" s="43">
        <f t="shared" si="8"/>
        <v>0</v>
      </c>
      <c r="H49" s="43">
        <f t="shared" si="8"/>
        <v>0</v>
      </c>
      <c r="I49" s="43">
        <f t="shared" si="8"/>
        <v>0</v>
      </c>
      <c r="J49" s="43">
        <f t="shared" si="8"/>
        <v>0</v>
      </c>
      <c r="K49" s="43">
        <f t="shared" si="8"/>
        <v>0</v>
      </c>
      <c r="L49" s="43">
        <f t="shared" si="8"/>
        <v>0</v>
      </c>
      <c r="M49" s="43">
        <f t="shared" si="8"/>
        <v>0</v>
      </c>
      <c r="N49" s="43">
        <f t="shared" si="8"/>
        <v>129.21700422365592</v>
      </c>
      <c r="O49" s="43">
        <f t="shared" si="8"/>
        <v>0</v>
      </c>
      <c r="P49" s="43">
        <f t="shared" si="8"/>
        <v>0</v>
      </c>
      <c r="Q49" s="43">
        <f t="shared" si="8"/>
        <v>0</v>
      </c>
      <c r="R49" s="43">
        <f t="shared" si="8"/>
        <v>0</v>
      </c>
      <c r="S49" s="43">
        <f t="shared" si="8"/>
        <v>0</v>
      </c>
      <c r="T49" s="43">
        <f t="shared" si="8"/>
        <v>139.9343170528268</v>
      </c>
      <c r="U49" s="43">
        <f t="shared" si="8"/>
        <v>0</v>
      </c>
      <c r="V49" s="43">
        <f t="shared" si="8"/>
        <v>0</v>
      </c>
      <c r="W49" s="43">
        <f t="shared" si="8"/>
        <v>0</v>
      </c>
      <c r="X49" s="43">
        <f t="shared" si="8"/>
        <v>0</v>
      </c>
      <c r="Y49" s="43">
        <f t="shared" si="8"/>
        <v>0</v>
      </c>
      <c r="Z49" s="43">
        <f t="shared" si="8"/>
        <v>0</v>
      </c>
      <c r="AA49" s="43">
        <f t="shared" si="8"/>
        <v>517.20418552883837</v>
      </c>
      <c r="AB49" s="21"/>
      <c r="AC49" s="139"/>
      <c r="AD49" s="139"/>
      <c r="AE49" s="139"/>
      <c r="AF49" s="139"/>
    </row>
    <row r="50" spans="1:32" s="135" customFormat="1">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2"/>
    </row>
    <row r="51" spans="1:32" s="135" customFormat="1">
      <c r="A51" s="85" t="s">
        <v>438</v>
      </c>
      <c r="B51" s="43">
        <f t="shared" ref="B51:AA51" si="9">B41-B37</f>
        <v>-290</v>
      </c>
      <c r="C51" s="43">
        <f t="shared" si="9"/>
        <v>-10</v>
      </c>
      <c r="D51" s="43">
        <f t="shared" si="9"/>
        <v>-10</v>
      </c>
      <c r="E51" s="43">
        <f t="shared" si="9"/>
        <v>-10</v>
      </c>
      <c r="F51" s="43">
        <f t="shared" si="9"/>
        <v>-10</v>
      </c>
      <c r="G51" s="43">
        <f t="shared" si="9"/>
        <v>-10</v>
      </c>
      <c r="H51" s="43">
        <f t="shared" si="9"/>
        <v>-10</v>
      </c>
      <c r="I51" s="43">
        <f t="shared" si="9"/>
        <v>-10</v>
      </c>
      <c r="J51" s="43">
        <f t="shared" si="9"/>
        <v>-10</v>
      </c>
      <c r="K51" s="43">
        <f t="shared" si="9"/>
        <v>-10</v>
      </c>
      <c r="L51" s="43">
        <f t="shared" si="9"/>
        <v>-10</v>
      </c>
      <c r="M51" s="43">
        <f t="shared" si="9"/>
        <v>-10</v>
      </c>
      <c r="N51" s="43">
        <f t="shared" si="9"/>
        <v>250.01000000000005</v>
      </c>
      <c r="O51" s="43">
        <f t="shared" si="9"/>
        <v>-10</v>
      </c>
      <c r="P51" s="43">
        <f t="shared" si="9"/>
        <v>-10</v>
      </c>
      <c r="Q51" s="43">
        <f t="shared" si="9"/>
        <v>-10</v>
      </c>
      <c r="R51" s="43">
        <f t="shared" si="9"/>
        <v>-10</v>
      </c>
      <c r="S51" s="43">
        <f t="shared" si="9"/>
        <v>-10</v>
      </c>
      <c r="T51" s="43">
        <f t="shared" si="9"/>
        <v>389.42</v>
      </c>
      <c r="U51" s="43">
        <f t="shared" si="9"/>
        <v>-10</v>
      </c>
      <c r="V51" s="43">
        <f t="shared" si="9"/>
        <v>-10</v>
      </c>
      <c r="W51" s="43">
        <f t="shared" si="9"/>
        <v>-10</v>
      </c>
      <c r="X51" s="43">
        <f t="shared" si="9"/>
        <v>-10</v>
      </c>
      <c r="Y51" s="43">
        <f t="shared" si="9"/>
        <v>-10</v>
      </c>
      <c r="Z51" s="43">
        <f t="shared" si="9"/>
        <v>-10</v>
      </c>
      <c r="AA51" s="43">
        <f t="shared" si="9"/>
        <v>2209.7735000000002</v>
      </c>
      <c r="AB51" s="21"/>
      <c r="AC51" s="139"/>
      <c r="AD51" s="139"/>
      <c r="AE51" s="139"/>
      <c r="AF51" s="139"/>
    </row>
    <row r="52" spans="1:32" s="135" customFormat="1">
      <c r="A52" s="87" t="s">
        <v>40</v>
      </c>
      <c r="B52" s="89">
        <f t="shared" ref="B52:AA52" si="10">B51/(1+$B$6)^B24</f>
        <v>-290</v>
      </c>
      <c r="C52" s="89">
        <f t="shared" si="10"/>
        <v>-9.4339622641509422</v>
      </c>
      <c r="D52" s="89">
        <f t="shared" si="10"/>
        <v>-8.8999644001423981</v>
      </c>
      <c r="E52" s="89">
        <f t="shared" si="10"/>
        <v>-8.3961928303230167</v>
      </c>
      <c r="F52" s="89">
        <f t="shared" si="10"/>
        <v>-7.9209366323802044</v>
      </c>
      <c r="G52" s="89">
        <f t="shared" si="10"/>
        <v>-7.4725817286605691</v>
      </c>
      <c r="H52" s="89">
        <f t="shared" si="10"/>
        <v>-7.0496054043967629</v>
      </c>
      <c r="I52" s="89">
        <f t="shared" si="10"/>
        <v>-6.6505711362233599</v>
      </c>
      <c r="J52" s="89">
        <f t="shared" si="10"/>
        <v>-6.2741237134182652</v>
      </c>
      <c r="K52" s="89">
        <f t="shared" si="10"/>
        <v>-5.9189846353002498</v>
      </c>
      <c r="L52" s="89">
        <f t="shared" si="10"/>
        <v>-5.5839477691511785</v>
      </c>
      <c r="M52" s="89">
        <f t="shared" si="10"/>
        <v>-5.2678752539162055</v>
      </c>
      <c r="N52" s="89">
        <f t="shared" si="10"/>
        <v>124.24731058788592</v>
      </c>
      <c r="O52" s="89">
        <f t="shared" si="10"/>
        <v>-4.6883902224245322</v>
      </c>
      <c r="P52" s="89">
        <f t="shared" si="10"/>
        <v>-4.4230096437967292</v>
      </c>
      <c r="Q52" s="89">
        <f t="shared" si="10"/>
        <v>-4.1726506073554033</v>
      </c>
      <c r="R52" s="89">
        <f t="shared" si="10"/>
        <v>-3.9364628371277401</v>
      </c>
      <c r="S52" s="89">
        <f t="shared" si="10"/>
        <v>-3.7136441859695659</v>
      </c>
      <c r="T52" s="89">
        <f t="shared" si="10"/>
        <v>136.43087914153475</v>
      </c>
      <c r="U52" s="89">
        <f t="shared" si="10"/>
        <v>-3.305130104992493</v>
      </c>
      <c r="V52" s="89">
        <f t="shared" si="10"/>
        <v>-3.1180472688608427</v>
      </c>
      <c r="W52" s="89">
        <f t="shared" si="10"/>
        <v>-2.9415540272272094</v>
      </c>
      <c r="X52" s="89">
        <f t="shared" si="10"/>
        <v>-2.7750509690822729</v>
      </c>
      <c r="Y52" s="89">
        <f t="shared" si="10"/>
        <v>-2.6179726123417666</v>
      </c>
      <c r="Z52" s="89">
        <f t="shared" si="10"/>
        <v>-2.4697854833412896</v>
      </c>
      <c r="AA52" s="89">
        <f t="shared" si="10"/>
        <v>514.87419922379945</v>
      </c>
      <c r="AB52" s="17"/>
      <c r="AC52" s="140"/>
      <c r="AD52" s="140"/>
      <c r="AE52" s="140"/>
      <c r="AF52" s="140"/>
    </row>
    <row r="53" spans="1:32" ht="17" thickBot="1">
      <c r="A53" s="10"/>
      <c r="B53" s="23"/>
      <c r="C53" s="27"/>
      <c r="D53" s="10"/>
      <c r="E53" s="27"/>
      <c r="F53" s="27"/>
      <c r="G53" s="27"/>
      <c r="H53" s="27"/>
      <c r="I53" s="27"/>
      <c r="J53" s="27"/>
      <c r="K53" s="27"/>
      <c r="L53" s="27"/>
      <c r="M53" s="27"/>
      <c r="N53" s="27"/>
      <c r="O53" s="10"/>
      <c r="P53" s="10"/>
      <c r="Q53" s="10"/>
      <c r="R53" s="10"/>
      <c r="S53" s="10"/>
      <c r="T53" s="10"/>
      <c r="U53" s="10"/>
      <c r="V53" s="10"/>
      <c r="W53" s="10"/>
      <c r="X53" s="10"/>
      <c r="Y53" s="10"/>
      <c r="Z53" s="10"/>
      <c r="AA53" s="10"/>
      <c r="AB53" s="18"/>
    </row>
    <row r="54" spans="1:32">
      <c r="A54" s="49" t="s">
        <v>434</v>
      </c>
      <c r="B54" s="53" t="s">
        <v>34</v>
      </c>
      <c r="C54" s="27"/>
      <c r="D54" s="10"/>
      <c r="E54" s="27"/>
      <c r="F54" s="27"/>
      <c r="G54" s="67" t="s">
        <v>435</v>
      </c>
      <c r="H54" s="68"/>
      <c r="I54" s="68"/>
      <c r="J54" s="68"/>
      <c r="K54" s="68"/>
      <c r="L54" s="68"/>
      <c r="M54" s="68"/>
      <c r="N54" s="69"/>
      <c r="O54" s="10"/>
      <c r="P54" s="10"/>
    </row>
    <row r="55" spans="1:32">
      <c r="A55" s="40" t="s">
        <v>33</v>
      </c>
      <c r="B55" s="82">
        <f>F20</f>
        <v>6.75</v>
      </c>
      <c r="C55" s="26"/>
      <c r="D55" s="10"/>
      <c r="E55" s="27"/>
      <c r="F55" s="27"/>
      <c r="G55" s="70" t="s">
        <v>436</v>
      </c>
      <c r="H55" s="65"/>
      <c r="I55" s="65"/>
      <c r="J55" s="65"/>
      <c r="K55" s="65"/>
      <c r="L55" s="65"/>
      <c r="M55" s="65"/>
      <c r="N55" s="71"/>
      <c r="O55" s="10"/>
      <c r="P55" s="10"/>
    </row>
    <row r="56" spans="1:32">
      <c r="A56" s="40" t="s">
        <v>32</v>
      </c>
      <c r="B56" s="84">
        <f>B5*F20</f>
        <v>168.75</v>
      </c>
      <c r="C56" s="26"/>
      <c r="D56" s="10"/>
      <c r="E56" s="27"/>
      <c r="F56" s="27"/>
      <c r="G56" s="70" t="s">
        <v>437</v>
      </c>
      <c r="H56" s="65"/>
      <c r="I56" s="65"/>
      <c r="J56" s="65"/>
      <c r="K56" s="65"/>
      <c r="L56" s="65"/>
      <c r="M56" s="65"/>
      <c r="N56" s="71"/>
      <c r="O56" s="10"/>
      <c r="P56" s="10"/>
    </row>
    <row r="57" spans="1:32">
      <c r="A57" s="40" t="s">
        <v>66</v>
      </c>
      <c r="B57" s="83">
        <f>G59+G60</f>
        <v>58.5</v>
      </c>
      <c r="C57" s="26"/>
      <c r="D57" s="10"/>
      <c r="E57" s="27"/>
      <c r="F57" s="27"/>
      <c r="G57" s="70"/>
      <c r="H57" s="65"/>
      <c r="I57" s="65"/>
      <c r="J57" s="65"/>
      <c r="K57" s="65"/>
      <c r="L57" s="65"/>
      <c r="M57" s="65"/>
      <c r="N57" s="71"/>
      <c r="O57" s="10"/>
      <c r="P57" s="10"/>
    </row>
    <row r="58" spans="1:32" ht="34">
      <c r="A58" s="40" t="s">
        <v>16</v>
      </c>
      <c r="B58" s="83">
        <f>H61</f>
        <v>110.25</v>
      </c>
      <c r="C58" s="26"/>
      <c r="D58" s="10"/>
      <c r="E58" s="27"/>
      <c r="F58" s="27"/>
      <c r="G58" s="75" t="s">
        <v>35</v>
      </c>
      <c r="H58" s="76" t="s">
        <v>36</v>
      </c>
      <c r="I58" s="77" t="s">
        <v>67</v>
      </c>
      <c r="J58" s="65"/>
      <c r="K58" s="65"/>
      <c r="L58" s="65"/>
      <c r="M58" s="65"/>
      <c r="N58" s="71"/>
      <c r="O58" s="10"/>
      <c r="P58" s="10"/>
    </row>
    <row r="59" spans="1:32">
      <c r="A59" s="10"/>
      <c r="B59" s="10"/>
      <c r="C59" s="10"/>
      <c r="D59" s="10"/>
      <c r="E59" s="27"/>
      <c r="F59" s="27"/>
      <c r="G59" s="78">
        <f>(N24*F20)/3</f>
        <v>27</v>
      </c>
      <c r="H59" s="79">
        <f>(Q24*F20)-G59</f>
        <v>74.25</v>
      </c>
      <c r="I59" s="79">
        <f>G59</f>
        <v>27</v>
      </c>
      <c r="J59" s="65"/>
      <c r="K59" s="65"/>
      <c r="L59" s="65"/>
      <c r="M59" s="66"/>
      <c r="N59" s="71"/>
      <c r="O59" s="10"/>
      <c r="P59" s="10"/>
    </row>
    <row r="60" spans="1:32">
      <c r="A60" s="49" t="s">
        <v>433</v>
      </c>
      <c r="B60" s="53" t="s">
        <v>20</v>
      </c>
      <c r="C60" s="53" t="s">
        <v>21</v>
      </c>
      <c r="D60" s="10"/>
      <c r="E60" s="27"/>
      <c r="F60" s="60"/>
      <c r="G60" s="78">
        <f>H60/3</f>
        <v>31.5</v>
      </c>
      <c r="H60" s="79">
        <f>(T24*F20)-G59</f>
        <v>94.5</v>
      </c>
      <c r="I60" s="79">
        <f>G60</f>
        <v>31.5</v>
      </c>
      <c r="J60" s="65"/>
      <c r="K60" s="65"/>
      <c r="L60" s="65"/>
      <c r="M60" s="65"/>
      <c r="N60" s="71"/>
      <c r="O60" s="10"/>
      <c r="P60" s="10"/>
    </row>
    <row r="61" spans="1:32" ht="17" thickBot="1">
      <c r="A61" s="40" t="s">
        <v>17</v>
      </c>
      <c r="B61" s="63">
        <v>9.6300000000000008</v>
      </c>
      <c r="C61" s="44" t="s">
        <v>68</v>
      </c>
      <c r="D61" s="10"/>
      <c r="E61" s="27"/>
      <c r="F61" s="60"/>
      <c r="G61" s="80"/>
      <c r="H61" s="81">
        <f>B56-G59-G60</f>
        <v>110.25</v>
      </c>
      <c r="I61" s="81">
        <f>H61</f>
        <v>110.25</v>
      </c>
      <c r="J61" s="73"/>
      <c r="K61" s="73"/>
      <c r="L61" s="73"/>
      <c r="M61" s="73"/>
      <c r="N61" s="74"/>
      <c r="O61" s="10"/>
      <c r="P61" s="10"/>
    </row>
    <row r="62" spans="1:32">
      <c r="A62" s="40" t="s">
        <v>18</v>
      </c>
      <c r="B62" s="63">
        <v>15.73</v>
      </c>
      <c r="C62" s="44" t="s">
        <v>68</v>
      </c>
      <c r="D62" s="10"/>
      <c r="E62" s="27"/>
      <c r="F62" s="61"/>
      <c r="G62" s="18"/>
      <c r="H62" s="18"/>
      <c r="I62" s="18"/>
      <c r="J62" s="18"/>
      <c r="K62" s="18"/>
      <c r="L62" s="18"/>
      <c r="M62" s="18"/>
      <c r="N62" s="27"/>
      <c r="O62" s="10"/>
      <c r="P62" s="10"/>
    </row>
    <row r="63" spans="1:32">
      <c r="A63" s="40" t="s">
        <v>19</v>
      </c>
      <c r="B63" s="63">
        <v>22.76</v>
      </c>
      <c r="C63" s="44" t="s">
        <v>68</v>
      </c>
      <c r="D63" s="10"/>
      <c r="F63" s="141"/>
      <c r="G63" s="133"/>
      <c r="H63" s="133"/>
      <c r="I63" s="133"/>
      <c r="J63" s="133"/>
      <c r="K63" s="133"/>
      <c r="L63" s="133"/>
      <c r="M63" s="133"/>
    </row>
    <row r="64" spans="1:32">
      <c r="A64" s="10"/>
      <c r="B64" s="10"/>
      <c r="C64" s="10"/>
      <c r="D64" s="10"/>
      <c r="F64" s="133"/>
      <c r="G64" s="133"/>
      <c r="H64" s="133"/>
      <c r="I64" s="133"/>
      <c r="J64" s="133"/>
      <c r="K64" s="133"/>
      <c r="L64" s="133"/>
      <c r="M64" s="133"/>
    </row>
    <row r="65" spans="1:8">
      <c r="A65" s="49" t="s">
        <v>432</v>
      </c>
      <c r="B65" s="53" t="s">
        <v>41</v>
      </c>
      <c r="C65" s="53" t="s">
        <v>40</v>
      </c>
      <c r="D65" s="10"/>
      <c r="E65" s="142"/>
    </row>
    <row r="66" spans="1:8">
      <c r="A66" s="40" t="s">
        <v>37</v>
      </c>
      <c r="B66" s="54">
        <f>(G59*B61)</f>
        <v>260.01000000000005</v>
      </c>
      <c r="C66" s="54">
        <f>B66/(1+$B$6)^N24</f>
        <v>129.21700422365592</v>
      </c>
      <c r="D66" s="10"/>
    </row>
    <row r="67" spans="1:8">
      <c r="A67" s="40" t="s">
        <v>38</v>
      </c>
      <c r="B67" s="54">
        <f>((G60*B61)/2)+((G60*B62)/2)</f>
        <v>399.42</v>
      </c>
      <c r="C67" s="54">
        <f>B67/(1+$B$6)^T24</f>
        <v>139.9343170528268</v>
      </c>
      <c r="D67" s="10"/>
    </row>
    <row r="68" spans="1:8">
      <c r="A68" s="40" t="s">
        <v>39</v>
      </c>
      <c r="B68" s="50">
        <f>((B58*B63)*(4/5))+((B58*B61)/5)</f>
        <v>2219.7735000000002</v>
      </c>
      <c r="C68" s="54">
        <f>B68/(1+B6)^AA24</f>
        <v>517.20418552883837</v>
      </c>
      <c r="D68" s="10"/>
    </row>
    <row r="69" spans="1:8">
      <c r="A69" s="10"/>
      <c r="B69" s="10"/>
      <c r="C69" s="10"/>
      <c r="D69" s="10"/>
    </row>
    <row r="70" spans="1:8">
      <c r="A70" s="362" t="s">
        <v>431</v>
      </c>
      <c r="B70" s="363"/>
      <c r="C70" s="10"/>
      <c r="D70" s="12"/>
    </row>
    <row r="71" spans="1:8">
      <c r="A71" s="40" t="s">
        <v>54</v>
      </c>
      <c r="B71" s="50">
        <f>SUM(B37:AA37)</f>
        <v>540</v>
      </c>
      <c r="C71" s="10"/>
      <c r="D71" s="12"/>
      <c r="H71" s="143"/>
    </row>
    <row r="72" spans="1:8">
      <c r="A72" s="51" t="s">
        <v>42</v>
      </c>
      <c r="B72" s="52">
        <f>SUM(B38:AF38)</f>
        <v>417.83356158268384</v>
      </c>
      <c r="C72" s="10"/>
      <c r="D72" s="10"/>
    </row>
    <row r="73" spans="1:8">
      <c r="A73" s="40" t="s">
        <v>53</v>
      </c>
      <c r="B73" s="50">
        <f>SUM(B41:AA41)</f>
        <v>2879.2035000000005</v>
      </c>
      <c r="C73" s="10"/>
      <c r="D73" s="10"/>
    </row>
    <row r="74" spans="1:8">
      <c r="A74" s="51" t="s">
        <v>22</v>
      </c>
      <c r="B74" s="52">
        <f>SUM(C66:C68)</f>
        <v>786.35550680532106</v>
      </c>
      <c r="C74" s="10"/>
      <c r="D74" s="10"/>
    </row>
    <row r="75" spans="1:8">
      <c r="A75" s="10"/>
      <c r="B75" s="10"/>
      <c r="C75" s="10"/>
      <c r="D75" s="10"/>
    </row>
    <row r="76" spans="1:8">
      <c r="A76" s="24" t="s">
        <v>430</v>
      </c>
      <c r="B76" s="39"/>
      <c r="C76" s="10"/>
      <c r="D76" s="12"/>
    </row>
    <row r="77" spans="1:8">
      <c r="A77" s="40" t="s">
        <v>73</v>
      </c>
      <c r="B77" s="45">
        <f>B74-B72</f>
        <v>368.52194522263721</v>
      </c>
      <c r="C77" s="10"/>
      <c r="D77" s="10"/>
    </row>
    <row r="78" spans="1:8">
      <c r="A78" s="40" t="s">
        <v>74</v>
      </c>
      <c r="B78" s="45">
        <f>B77+B77/(((1+$B$6)^$B$5)-1)</f>
        <v>480.471039399505</v>
      </c>
      <c r="C78" s="10"/>
      <c r="D78" s="10"/>
    </row>
    <row r="79" spans="1:8">
      <c r="A79" s="40" t="s">
        <v>75</v>
      </c>
      <c r="B79" s="45">
        <f>B78*B6</f>
        <v>28.8282623639703</v>
      </c>
      <c r="C79" s="10"/>
      <c r="D79" s="10"/>
    </row>
    <row r="80" spans="1:8">
      <c r="A80" s="40" t="s">
        <v>43</v>
      </c>
      <c r="B80" s="46">
        <f>IRR(B51:AF51)</f>
        <v>9.6615986115686114E-2</v>
      </c>
      <c r="C80" s="10"/>
      <c r="D80" s="10"/>
    </row>
    <row r="81" spans="1:4">
      <c r="A81" s="40" t="s">
        <v>56</v>
      </c>
      <c r="B81" s="47">
        <f>B74/B72</f>
        <v>1.8819826340103882</v>
      </c>
      <c r="C81" s="10"/>
      <c r="D81" s="10"/>
    </row>
    <row r="82" spans="1:4">
      <c r="A82" s="40" t="s">
        <v>57</v>
      </c>
      <c r="B82" s="48" t="s">
        <v>58</v>
      </c>
      <c r="C82" s="10"/>
      <c r="D82" s="10"/>
    </row>
    <row r="83" spans="1:4">
      <c r="A83" s="10"/>
      <c r="B83" s="23"/>
      <c r="C83" s="10"/>
      <c r="D83" s="10"/>
    </row>
    <row r="84" spans="1:4">
      <c r="A84" s="10"/>
      <c r="B84" s="10"/>
      <c r="C84" s="10"/>
      <c r="D84" s="10"/>
    </row>
    <row r="85" spans="1:4">
      <c r="A85" s="104"/>
      <c r="B85" s="10"/>
      <c r="C85" s="10"/>
      <c r="D85" s="10"/>
    </row>
    <row r="86" spans="1:4">
      <c r="A86" s="10"/>
      <c r="B86" s="10"/>
      <c r="C86" s="10"/>
      <c r="D86" s="10"/>
    </row>
    <row r="87" spans="1:4">
      <c r="A87" s="10"/>
      <c r="B87" s="10"/>
      <c r="C87" s="10"/>
      <c r="D87" s="10"/>
    </row>
    <row r="88" spans="1:4">
      <c r="A88" s="10"/>
      <c r="B88" s="10"/>
      <c r="C88" s="10"/>
      <c r="D88" s="10"/>
    </row>
    <row r="89" spans="1:4">
      <c r="A89" s="10"/>
      <c r="B89" s="10"/>
      <c r="C89" s="10"/>
      <c r="D89" s="10"/>
    </row>
    <row r="90" spans="1:4">
      <c r="A90" s="10"/>
      <c r="B90" s="10"/>
      <c r="C90" s="10"/>
      <c r="D90" s="10"/>
    </row>
    <row r="91" spans="1:4">
      <c r="A91" s="10"/>
      <c r="B91" s="10"/>
      <c r="C91" s="10"/>
      <c r="D91" s="10"/>
    </row>
  </sheetData>
  <mergeCells count="7">
    <mergeCell ref="A1:B2"/>
    <mergeCell ref="D18:F18"/>
    <mergeCell ref="A70:B70"/>
    <mergeCell ref="A40:AA40"/>
    <mergeCell ref="A31:AA31"/>
    <mergeCell ref="A4:B4"/>
    <mergeCell ref="A23:AF23"/>
  </mergeCells>
  <printOptions gridLines="1"/>
  <pageMargins left="0.7" right="0.7" top="0.75" bottom="0.75" header="0.3" footer="0.3"/>
  <pageSetup scale="70" fitToWidth="2" fitToHeight="3" orientation="landscape" r:id="rId1"/>
  <ignoredErrors>
    <ignoredError sqref="N41 T4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3"/>
  <sheetViews>
    <sheetView zoomScaleNormal="100" workbookViewId="0">
      <selection sqref="A1:B2"/>
    </sheetView>
  </sheetViews>
  <sheetFormatPr baseColWidth="10" defaultColWidth="9.1640625" defaultRowHeight="16"/>
  <cols>
    <col min="1" max="1" width="51.1640625" style="134" customWidth="1"/>
    <col min="2" max="2" width="21.1640625" style="134" customWidth="1"/>
    <col min="3" max="3" width="13.5" style="134" customWidth="1"/>
    <col min="4" max="4" width="9.1640625" style="134"/>
    <col min="5" max="5" width="12" style="134" customWidth="1"/>
    <col min="6" max="6" width="11.1640625" style="134" bestFit="1" customWidth="1"/>
    <col min="7" max="7" width="16.83203125" style="134" customWidth="1"/>
    <col min="8" max="8" width="10.5" style="134" customWidth="1"/>
    <col min="9" max="10" width="9.1640625" style="134"/>
    <col min="11" max="11" width="11.83203125" style="134" customWidth="1"/>
    <col min="12" max="27" width="9.1640625" style="134"/>
    <col min="28" max="16384" width="9.1640625" style="133"/>
  </cols>
  <sheetData>
    <row r="1" spans="1:22" ht="32" customHeight="1">
      <c r="A1" s="358" t="s">
        <v>450</v>
      </c>
      <c r="B1" s="358"/>
      <c r="C1" s="18"/>
      <c r="D1" s="115"/>
      <c r="E1" s="18"/>
      <c r="F1" s="115"/>
      <c r="G1" s="18"/>
      <c r="H1" s="115"/>
      <c r="I1" s="18"/>
      <c r="J1" s="18"/>
      <c r="K1" s="18"/>
      <c r="L1" s="18"/>
      <c r="M1" s="133"/>
    </row>
    <row r="2" spans="1:22" ht="41.25" customHeight="1">
      <c r="A2" s="358"/>
      <c r="B2" s="358"/>
      <c r="C2" s="114"/>
      <c r="D2" s="18"/>
      <c r="E2" s="18"/>
      <c r="F2" s="18"/>
      <c r="G2" s="18"/>
      <c r="H2" s="18"/>
      <c r="I2" s="22"/>
      <c r="J2" s="18"/>
      <c r="K2" s="18"/>
      <c r="L2" s="18"/>
      <c r="M2" s="133"/>
    </row>
    <row r="3" spans="1:22">
      <c r="A3" s="10"/>
      <c r="B3" s="10"/>
      <c r="C3" s="10"/>
      <c r="D3" s="10"/>
      <c r="E3" s="10"/>
      <c r="F3" s="10"/>
      <c r="G3" s="10"/>
      <c r="H3" s="3"/>
      <c r="I3" s="10"/>
      <c r="J3" s="10"/>
      <c r="K3" s="10"/>
      <c r="L3" s="10"/>
    </row>
    <row r="4" spans="1:22">
      <c r="A4" s="367" t="s">
        <v>447</v>
      </c>
      <c r="B4" s="367"/>
      <c r="C4" s="10"/>
      <c r="D4" s="10"/>
      <c r="E4" s="10"/>
      <c r="F4" s="10"/>
      <c r="G4" s="10"/>
      <c r="H4" s="1"/>
      <c r="I4" s="10"/>
      <c r="J4" s="10"/>
      <c r="K4" s="10"/>
      <c r="L4" s="10"/>
      <c r="O4" s="135"/>
      <c r="P4" s="133"/>
      <c r="Q4" s="133"/>
      <c r="R4" s="133"/>
      <c r="S4" s="133"/>
      <c r="T4" s="133"/>
      <c r="U4" s="133"/>
      <c r="V4" s="133"/>
    </row>
    <row r="5" spans="1:22">
      <c r="A5" s="13" t="s">
        <v>1</v>
      </c>
      <c r="B5" s="113">
        <v>25</v>
      </c>
      <c r="C5" s="10"/>
      <c r="D5" s="10"/>
      <c r="E5" s="10"/>
      <c r="F5" s="10"/>
      <c r="G5" s="10"/>
      <c r="H5" s="1"/>
      <c r="I5" s="10"/>
      <c r="J5" s="10"/>
      <c r="K5" s="10"/>
      <c r="L5" s="10"/>
      <c r="O5" s="135"/>
      <c r="P5" s="135"/>
      <c r="Q5" s="133"/>
      <c r="R5" s="133"/>
      <c r="S5" s="133"/>
      <c r="T5" s="133"/>
      <c r="U5" s="133"/>
      <c r="V5" s="133"/>
    </row>
    <row r="6" spans="1:22">
      <c r="A6" s="13" t="s">
        <v>2</v>
      </c>
      <c r="B6" s="113">
        <v>0.06</v>
      </c>
      <c r="C6" s="10"/>
      <c r="D6" s="18"/>
      <c r="E6" s="18"/>
      <c r="F6" s="18"/>
      <c r="G6" s="18"/>
      <c r="H6" s="18"/>
      <c r="I6" s="18"/>
      <c r="J6" s="18"/>
      <c r="K6" s="18"/>
      <c r="L6" s="10"/>
      <c r="O6" s="135"/>
      <c r="P6" s="135"/>
      <c r="Q6" s="133"/>
      <c r="R6" s="133"/>
      <c r="S6" s="133"/>
      <c r="T6" s="133"/>
      <c r="U6" s="133"/>
      <c r="V6" s="133"/>
    </row>
    <row r="7" spans="1:22" ht="17" thickBot="1">
      <c r="A7" s="10"/>
      <c r="B7" s="10"/>
      <c r="C7" s="10"/>
      <c r="D7" s="18"/>
      <c r="E7" s="18"/>
      <c r="F7" s="18"/>
      <c r="G7" s="18"/>
      <c r="H7" s="18"/>
      <c r="I7" s="10"/>
      <c r="J7" s="10"/>
      <c r="K7" s="10"/>
      <c r="L7" s="10"/>
      <c r="R7" s="133"/>
      <c r="S7" s="133"/>
      <c r="T7" s="133"/>
      <c r="U7" s="133"/>
      <c r="V7" s="133"/>
    </row>
    <row r="8" spans="1:22">
      <c r="A8" s="111" t="s">
        <v>445</v>
      </c>
      <c r="B8" s="112" t="s">
        <v>444</v>
      </c>
      <c r="C8" s="10"/>
      <c r="D8" s="152" t="s">
        <v>69</v>
      </c>
      <c r="E8" s="153"/>
      <c r="F8" s="153"/>
      <c r="G8" s="153"/>
      <c r="H8" s="153"/>
      <c r="I8" s="153"/>
      <c r="J8" s="153"/>
      <c r="K8" s="154"/>
      <c r="L8" s="18"/>
      <c r="R8" s="133"/>
      <c r="S8" s="133"/>
      <c r="T8" s="133"/>
      <c r="U8" s="133"/>
      <c r="V8" s="133"/>
    </row>
    <row r="9" spans="1:22">
      <c r="A9" s="51" t="s">
        <v>6</v>
      </c>
      <c r="B9" s="112">
        <f>SUM(B10:B11)</f>
        <v>36</v>
      </c>
      <c r="C9" s="10"/>
      <c r="D9" s="155" t="s">
        <v>60</v>
      </c>
      <c r="E9" s="156"/>
      <c r="F9" s="156"/>
      <c r="G9" s="156"/>
      <c r="H9" s="156"/>
      <c r="I9" s="156"/>
      <c r="J9" s="156"/>
      <c r="K9" s="157"/>
      <c r="L9" s="18"/>
      <c r="R9" s="133"/>
      <c r="S9" s="133"/>
      <c r="T9" s="133"/>
      <c r="U9" s="133"/>
      <c r="V9" s="133"/>
    </row>
    <row r="10" spans="1:22">
      <c r="A10" s="110" t="s">
        <v>76</v>
      </c>
      <c r="B10" s="63">
        <v>20</v>
      </c>
      <c r="C10" s="10"/>
      <c r="D10" s="155" t="s">
        <v>70</v>
      </c>
      <c r="E10" s="158"/>
      <c r="F10" s="158"/>
      <c r="G10" s="158"/>
      <c r="H10" s="158"/>
      <c r="I10" s="158"/>
      <c r="J10" s="158"/>
      <c r="K10" s="157"/>
      <c r="L10" s="18"/>
      <c r="R10" s="133"/>
      <c r="S10" s="133"/>
      <c r="T10" s="133"/>
      <c r="U10" s="133"/>
      <c r="V10" s="133"/>
    </row>
    <row r="11" spans="1:22">
      <c r="A11" s="110" t="s">
        <v>26</v>
      </c>
      <c r="B11" s="151">
        <v>16</v>
      </c>
      <c r="C11" s="10"/>
      <c r="D11" s="155" t="s">
        <v>61</v>
      </c>
      <c r="E11" s="158"/>
      <c r="F11" s="158"/>
      <c r="G11" s="158"/>
      <c r="H11" s="158"/>
      <c r="I11" s="158"/>
      <c r="J11" s="158"/>
      <c r="K11" s="157"/>
      <c r="L11" s="18"/>
      <c r="R11" s="133"/>
      <c r="S11" s="133"/>
      <c r="T11" s="133"/>
      <c r="U11" s="133"/>
      <c r="V11" s="133"/>
    </row>
    <row r="12" spans="1:22">
      <c r="A12" s="110"/>
      <c r="B12" s="109"/>
      <c r="C12" s="10"/>
      <c r="D12" s="155" t="s">
        <v>99</v>
      </c>
      <c r="E12" s="158"/>
      <c r="F12" s="158"/>
      <c r="G12" s="158"/>
      <c r="H12" s="158"/>
      <c r="I12" s="158"/>
      <c r="J12" s="158"/>
      <c r="K12" s="157"/>
      <c r="L12" s="18"/>
      <c r="R12" s="133"/>
      <c r="S12" s="133"/>
      <c r="T12" s="133"/>
      <c r="U12" s="133"/>
      <c r="V12" s="133"/>
    </row>
    <row r="13" spans="1:22">
      <c r="A13" s="49" t="s">
        <v>451</v>
      </c>
      <c r="B13" s="112">
        <f>SUM(B14:B15)</f>
        <v>50</v>
      </c>
      <c r="C13" s="10"/>
      <c r="D13" s="155" t="s">
        <v>100</v>
      </c>
      <c r="E13" s="158"/>
      <c r="F13" s="158"/>
      <c r="G13" s="158"/>
      <c r="H13" s="158"/>
      <c r="I13" s="158"/>
      <c r="J13" s="158"/>
      <c r="K13" s="157"/>
      <c r="L13" s="18"/>
    </row>
    <row r="14" spans="1:22">
      <c r="A14" s="110" t="s">
        <v>27</v>
      </c>
      <c r="B14" s="151">
        <f>100/2</f>
        <v>50</v>
      </c>
      <c r="C14" s="10"/>
      <c r="D14" s="160"/>
      <c r="E14" s="158"/>
      <c r="F14" s="158"/>
      <c r="G14" s="158"/>
      <c r="H14" s="158"/>
      <c r="I14" s="158"/>
      <c r="J14" s="158"/>
      <c r="K14" s="157"/>
      <c r="L14" s="10"/>
    </row>
    <row r="15" spans="1:22">
      <c r="A15" s="110" t="s">
        <v>8</v>
      </c>
      <c r="B15" s="151">
        <v>0</v>
      </c>
      <c r="C15" s="10"/>
      <c r="D15" s="161" t="s">
        <v>63</v>
      </c>
      <c r="E15" s="158"/>
      <c r="F15" s="158"/>
      <c r="G15" s="158"/>
      <c r="H15" s="158"/>
      <c r="I15" s="158"/>
      <c r="J15" s="158"/>
      <c r="K15" s="157"/>
      <c r="L15" s="10"/>
    </row>
    <row r="16" spans="1:22">
      <c r="A16" s="110"/>
      <c r="B16" s="109"/>
      <c r="C16" s="10"/>
      <c r="D16" s="155" t="s">
        <v>62</v>
      </c>
      <c r="E16" s="158"/>
      <c r="F16" s="158"/>
      <c r="G16" s="158"/>
      <c r="H16" s="158"/>
      <c r="I16" s="158"/>
      <c r="J16" s="158"/>
      <c r="K16" s="157"/>
      <c r="L16" s="10"/>
    </row>
    <row r="17" spans="1:32">
      <c r="A17" s="51" t="s">
        <v>9</v>
      </c>
      <c r="B17" s="112">
        <f>B18</f>
        <v>0</v>
      </c>
      <c r="C17" s="10"/>
      <c r="D17" s="160"/>
      <c r="E17" s="158"/>
      <c r="F17" s="158"/>
      <c r="G17" s="158"/>
      <c r="H17" s="158"/>
      <c r="I17" s="158"/>
      <c r="J17" s="158"/>
      <c r="K17" s="157"/>
      <c r="L17" s="10"/>
    </row>
    <row r="18" spans="1:32" ht="15.75" customHeight="1">
      <c r="A18" s="110" t="s">
        <v>10</v>
      </c>
      <c r="B18" s="151">
        <v>0</v>
      </c>
      <c r="C18" s="10"/>
      <c r="D18" s="372" t="s">
        <v>59</v>
      </c>
      <c r="E18" s="373"/>
      <c r="F18" s="373"/>
      <c r="G18" s="158"/>
      <c r="H18" s="158"/>
      <c r="I18" s="158"/>
      <c r="J18" s="158"/>
      <c r="K18" s="157"/>
      <c r="L18" s="10"/>
    </row>
    <row r="19" spans="1:32">
      <c r="A19" s="110"/>
      <c r="B19" s="109"/>
      <c r="C19" s="10"/>
      <c r="D19" s="162"/>
      <c r="E19" s="159" t="s">
        <v>3</v>
      </c>
      <c r="F19" s="159"/>
      <c r="G19" s="158"/>
      <c r="H19" s="158"/>
      <c r="I19" s="158"/>
      <c r="J19" s="158"/>
      <c r="K19" s="157"/>
      <c r="L19" s="10"/>
    </row>
    <row r="20" spans="1:32">
      <c r="A20" s="51" t="s">
        <v>11</v>
      </c>
      <c r="B20" s="89">
        <f>B21</f>
        <v>0</v>
      </c>
      <c r="C20" s="10"/>
      <c r="D20" s="162" t="s">
        <v>424</v>
      </c>
      <c r="E20" s="159" t="s">
        <v>71</v>
      </c>
      <c r="F20" s="106">
        <v>6.75</v>
      </c>
      <c r="G20" s="158"/>
      <c r="H20" s="158"/>
      <c r="I20" s="158"/>
      <c r="J20" s="158"/>
      <c r="K20" s="157"/>
      <c r="L20" s="10"/>
    </row>
    <row r="21" spans="1:32" ht="35" thickBot="1">
      <c r="A21" s="108" t="s">
        <v>453</v>
      </c>
      <c r="B21" s="63">
        <v>0</v>
      </c>
      <c r="C21" s="10"/>
      <c r="D21" s="163" t="s">
        <v>425</v>
      </c>
      <c r="E21" s="164" t="s">
        <v>4</v>
      </c>
      <c r="F21" s="167">
        <v>4.3600000000000003</v>
      </c>
      <c r="G21" s="165"/>
      <c r="H21" s="165"/>
      <c r="I21" s="165"/>
      <c r="J21" s="165"/>
      <c r="K21" s="166"/>
      <c r="L21" s="10"/>
    </row>
    <row r="22" spans="1:32">
      <c r="A22" s="10"/>
      <c r="B22" s="15"/>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8"/>
    </row>
    <row r="23" spans="1:32">
      <c r="A23" s="368" t="s">
        <v>520</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row>
    <row r="24" spans="1:32" s="180" customFormat="1" ht="18">
      <c r="A24" s="148" t="s">
        <v>12</v>
      </c>
      <c r="B24" s="101">
        <v>0</v>
      </c>
      <c r="C24" s="101">
        <v>1</v>
      </c>
      <c r="D24" s="101">
        <v>2</v>
      </c>
      <c r="E24" s="101">
        <v>3</v>
      </c>
      <c r="F24" s="101">
        <v>4</v>
      </c>
      <c r="G24" s="101">
        <v>5</v>
      </c>
      <c r="H24" s="101">
        <v>6</v>
      </c>
      <c r="I24" s="101">
        <v>7</v>
      </c>
      <c r="J24" s="101">
        <v>8</v>
      </c>
      <c r="K24" s="101">
        <v>9</v>
      </c>
      <c r="L24" s="101">
        <v>10</v>
      </c>
      <c r="M24" s="101">
        <v>11</v>
      </c>
      <c r="N24" s="101">
        <v>12</v>
      </c>
      <c r="O24" s="101">
        <v>13</v>
      </c>
      <c r="P24" s="101">
        <v>14</v>
      </c>
      <c r="Q24" s="101">
        <v>15</v>
      </c>
      <c r="R24" s="101">
        <v>16</v>
      </c>
      <c r="S24" s="101">
        <v>17</v>
      </c>
      <c r="T24" s="101">
        <v>18</v>
      </c>
      <c r="U24" s="101">
        <v>19</v>
      </c>
      <c r="V24" s="101">
        <v>20</v>
      </c>
      <c r="W24" s="101">
        <v>21</v>
      </c>
      <c r="X24" s="101">
        <v>22</v>
      </c>
      <c r="Y24" s="101">
        <v>23</v>
      </c>
      <c r="Z24" s="101">
        <v>24</v>
      </c>
      <c r="AA24" s="101">
        <v>25</v>
      </c>
      <c r="AB24" s="149"/>
    </row>
    <row r="25" spans="1:32">
      <c r="A25" s="99" t="s">
        <v>13</v>
      </c>
      <c r="B25" s="102">
        <v>1</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8"/>
    </row>
    <row r="26" spans="1:32">
      <c r="A26" s="99" t="s">
        <v>7</v>
      </c>
      <c r="B26" s="102">
        <f>1</f>
        <v>1</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8"/>
    </row>
    <row r="27" spans="1:32">
      <c r="A27" s="99" t="s">
        <v>28</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8"/>
    </row>
    <row r="28" spans="1:32">
      <c r="A28" s="99" t="s">
        <v>14</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8"/>
    </row>
    <row r="29" spans="1:32">
      <c r="A29" s="99" t="s">
        <v>11</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8"/>
    </row>
    <row r="30" spans="1:3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8"/>
    </row>
    <row r="31" spans="1:32">
      <c r="A31" s="371" t="s">
        <v>443</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21"/>
      <c r="AC31" s="139"/>
      <c r="AD31" s="139"/>
      <c r="AE31" s="139"/>
      <c r="AF31" s="139"/>
    </row>
    <row r="32" spans="1:32">
      <c r="A32" s="99" t="s">
        <v>13</v>
      </c>
      <c r="B32" s="43">
        <f t="shared" ref="B32:AA32" si="0">$B$9*B25</f>
        <v>36</v>
      </c>
      <c r="C32" s="43">
        <f t="shared" si="0"/>
        <v>0</v>
      </c>
      <c r="D32" s="43">
        <f t="shared" si="0"/>
        <v>0</v>
      </c>
      <c r="E32" s="43">
        <f t="shared" si="0"/>
        <v>0</v>
      </c>
      <c r="F32" s="43">
        <f t="shared" si="0"/>
        <v>0</v>
      </c>
      <c r="G32" s="43">
        <f t="shared" si="0"/>
        <v>0</v>
      </c>
      <c r="H32" s="43">
        <f t="shared" si="0"/>
        <v>0</v>
      </c>
      <c r="I32" s="43">
        <f t="shared" si="0"/>
        <v>0</v>
      </c>
      <c r="J32" s="43">
        <f t="shared" si="0"/>
        <v>0</v>
      </c>
      <c r="K32" s="43">
        <f t="shared" si="0"/>
        <v>0</v>
      </c>
      <c r="L32" s="43">
        <f t="shared" si="0"/>
        <v>0</v>
      </c>
      <c r="M32" s="43">
        <f t="shared" si="0"/>
        <v>0</v>
      </c>
      <c r="N32" s="43">
        <f t="shared" si="0"/>
        <v>0</v>
      </c>
      <c r="O32" s="43">
        <f t="shared" si="0"/>
        <v>0</v>
      </c>
      <c r="P32" s="43">
        <f t="shared" si="0"/>
        <v>0</v>
      </c>
      <c r="Q32" s="43">
        <f t="shared" si="0"/>
        <v>0</v>
      </c>
      <c r="R32" s="43">
        <f t="shared" si="0"/>
        <v>0</v>
      </c>
      <c r="S32" s="43">
        <f t="shared" si="0"/>
        <v>0</v>
      </c>
      <c r="T32" s="43">
        <f t="shared" si="0"/>
        <v>0</v>
      </c>
      <c r="U32" s="43">
        <f t="shared" si="0"/>
        <v>0</v>
      </c>
      <c r="V32" s="43">
        <f t="shared" si="0"/>
        <v>0</v>
      </c>
      <c r="W32" s="43">
        <f t="shared" si="0"/>
        <v>0</v>
      </c>
      <c r="X32" s="43">
        <f t="shared" si="0"/>
        <v>0</v>
      </c>
      <c r="Y32" s="43">
        <f t="shared" si="0"/>
        <v>0</v>
      </c>
      <c r="Z32" s="43">
        <f t="shared" si="0"/>
        <v>0</v>
      </c>
      <c r="AA32" s="43">
        <f t="shared" si="0"/>
        <v>0</v>
      </c>
      <c r="AB32" s="21"/>
      <c r="AC32" s="139"/>
      <c r="AD32" s="139"/>
      <c r="AE32" s="139"/>
      <c r="AF32" s="139"/>
    </row>
    <row r="33" spans="1:32">
      <c r="A33" s="99" t="s">
        <v>7</v>
      </c>
      <c r="B33" s="43">
        <f t="shared" ref="B33:AA33" si="1">$B$14*B26</f>
        <v>50</v>
      </c>
      <c r="C33" s="43">
        <f t="shared" si="1"/>
        <v>0</v>
      </c>
      <c r="D33" s="43">
        <f t="shared" si="1"/>
        <v>0</v>
      </c>
      <c r="E33" s="43">
        <f t="shared" si="1"/>
        <v>0</v>
      </c>
      <c r="F33" s="43">
        <f t="shared" si="1"/>
        <v>0</v>
      </c>
      <c r="G33" s="43">
        <f t="shared" si="1"/>
        <v>0</v>
      </c>
      <c r="H33" s="43">
        <f t="shared" si="1"/>
        <v>0</v>
      </c>
      <c r="I33" s="43">
        <f t="shared" si="1"/>
        <v>0</v>
      </c>
      <c r="J33" s="43">
        <f t="shared" si="1"/>
        <v>0</v>
      </c>
      <c r="K33" s="43">
        <f t="shared" si="1"/>
        <v>0</v>
      </c>
      <c r="L33" s="43">
        <f t="shared" si="1"/>
        <v>0</v>
      </c>
      <c r="M33" s="43">
        <f t="shared" si="1"/>
        <v>0</v>
      </c>
      <c r="N33" s="43">
        <f t="shared" si="1"/>
        <v>0</v>
      </c>
      <c r="O33" s="43">
        <f t="shared" si="1"/>
        <v>0</v>
      </c>
      <c r="P33" s="43">
        <f t="shared" si="1"/>
        <v>0</v>
      </c>
      <c r="Q33" s="43">
        <f t="shared" si="1"/>
        <v>0</v>
      </c>
      <c r="R33" s="43">
        <f t="shared" si="1"/>
        <v>0</v>
      </c>
      <c r="S33" s="43">
        <f t="shared" si="1"/>
        <v>0</v>
      </c>
      <c r="T33" s="43">
        <f t="shared" si="1"/>
        <v>0</v>
      </c>
      <c r="U33" s="43">
        <f t="shared" si="1"/>
        <v>0</v>
      </c>
      <c r="V33" s="43">
        <f t="shared" si="1"/>
        <v>0</v>
      </c>
      <c r="W33" s="43">
        <f t="shared" si="1"/>
        <v>0</v>
      </c>
      <c r="X33" s="43">
        <f t="shared" si="1"/>
        <v>0</v>
      </c>
      <c r="Y33" s="43">
        <f t="shared" si="1"/>
        <v>0</v>
      </c>
      <c r="Z33" s="43">
        <f t="shared" si="1"/>
        <v>0</v>
      </c>
      <c r="AA33" s="43">
        <f t="shared" si="1"/>
        <v>0</v>
      </c>
      <c r="AB33" s="21"/>
      <c r="AC33" s="139"/>
      <c r="AD33" s="139"/>
      <c r="AE33" s="139"/>
      <c r="AF33" s="139"/>
    </row>
    <row r="34" spans="1:32">
      <c r="A34" s="99" t="s">
        <v>28</v>
      </c>
      <c r="B34" s="43">
        <f t="shared" ref="B34:AA34" si="2">$B$15*B27</f>
        <v>0</v>
      </c>
      <c r="C34" s="43">
        <f t="shared" si="2"/>
        <v>0</v>
      </c>
      <c r="D34" s="43">
        <f t="shared" si="2"/>
        <v>0</v>
      </c>
      <c r="E34" s="43">
        <f t="shared" si="2"/>
        <v>0</v>
      </c>
      <c r="F34" s="43">
        <f t="shared" si="2"/>
        <v>0</v>
      </c>
      <c r="G34" s="43">
        <f t="shared" si="2"/>
        <v>0</v>
      </c>
      <c r="H34" s="43">
        <f t="shared" si="2"/>
        <v>0</v>
      </c>
      <c r="I34" s="43">
        <f t="shared" si="2"/>
        <v>0</v>
      </c>
      <c r="J34" s="43">
        <f t="shared" si="2"/>
        <v>0</v>
      </c>
      <c r="K34" s="43">
        <f t="shared" si="2"/>
        <v>0</v>
      </c>
      <c r="L34" s="43">
        <f t="shared" si="2"/>
        <v>0</v>
      </c>
      <c r="M34" s="43">
        <f t="shared" si="2"/>
        <v>0</v>
      </c>
      <c r="N34" s="43">
        <f t="shared" si="2"/>
        <v>0</v>
      </c>
      <c r="O34" s="43">
        <f t="shared" si="2"/>
        <v>0</v>
      </c>
      <c r="P34" s="43">
        <f t="shared" si="2"/>
        <v>0</v>
      </c>
      <c r="Q34" s="43">
        <f t="shared" si="2"/>
        <v>0</v>
      </c>
      <c r="R34" s="43">
        <f t="shared" si="2"/>
        <v>0</v>
      </c>
      <c r="S34" s="43">
        <f t="shared" si="2"/>
        <v>0</v>
      </c>
      <c r="T34" s="43">
        <f t="shared" si="2"/>
        <v>0</v>
      </c>
      <c r="U34" s="43">
        <f t="shared" si="2"/>
        <v>0</v>
      </c>
      <c r="V34" s="43">
        <f t="shared" si="2"/>
        <v>0</v>
      </c>
      <c r="W34" s="43">
        <f t="shared" si="2"/>
        <v>0</v>
      </c>
      <c r="X34" s="43">
        <f t="shared" si="2"/>
        <v>0</v>
      </c>
      <c r="Y34" s="43">
        <f t="shared" si="2"/>
        <v>0</v>
      </c>
      <c r="Z34" s="43">
        <f t="shared" si="2"/>
        <v>0</v>
      </c>
      <c r="AA34" s="43">
        <f t="shared" si="2"/>
        <v>0</v>
      </c>
      <c r="AB34" s="21"/>
      <c r="AC34" s="139"/>
      <c r="AD34" s="139"/>
      <c r="AE34" s="139"/>
      <c r="AF34" s="139"/>
    </row>
    <row r="35" spans="1:32">
      <c r="A35" s="99" t="s">
        <v>14</v>
      </c>
      <c r="B35" s="43">
        <f t="shared" ref="B35:AA35" si="3">$B$18*B28</f>
        <v>0</v>
      </c>
      <c r="C35" s="43">
        <f t="shared" si="3"/>
        <v>0</v>
      </c>
      <c r="D35" s="43">
        <f t="shared" si="3"/>
        <v>0</v>
      </c>
      <c r="E35" s="43">
        <f t="shared" si="3"/>
        <v>0</v>
      </c>
      <c r="F35" s="43">
        <f t="shared" si="3"/>
        <v>0</v>
      </c>
      <c r="G35" s="43">
        <f t="shared" si="3"/>
        <v>0</v>
      </c>
      <c r="H35" s="43">
        <f t="shared" si="3"/>
        <v>0</v>
      </c>
      <c r="I35" s="43">
        <f t="shared" si="3"/>
        <v>0</v>
      </c>
      <c r="J35" s="43">
        <f t="shared" si="3"/>
        <v>0</v>
      </c>
      <c r="K35" s="43">
        <f t="shared" si="3"/>
        <v>0</v>
      </c>
      <c r="L35" s="43">
        <f t="shared" si="3"/>
        <v>0</v>
      </c>
      <c r="M35" s="43">
        <f t="shared" si="3"/>
        <v>0</v>
      </c>
      <c r="N35" s="43">
        <f t="shared" si="3"/>
        <v>0</v>
      </c>
      <c r="O35" s="43">
        <f t="shared" si="3"/>
        <v>0</v>
      </c>
      <c r="P35" s="43">
        <f t="shared" si="3"/>
        <v>0</v>
      </c>
      <c r="Q35" s="43">
        <f t="shared" si="3"/>
        <v>0</v>
      </c>
      <c r="R35" s="43">
        <f t="shared" si="3"/>
        <v>0</v>
      </c>
      <c r="S35" s="43">
        <f t="shared" si="3"/>
        <v>0</v>
      </c>
      <c r="T35" s="43">
        <f t="shared" si="3"/>
        <v>0</v>
      </c>
      <c r="U35" s="43">
        <f t="shared" si="3"/>
        <v>0</v>
      </c>
      <c r="V35" s="43">
        <f t="shared" si="3"/>
        <v>0</v>
      </c>
      <c r="W35" s="43">
        <f t="shared" si="3"/>
        <v>0</v>
      </c>
      <c r="X35" s="43">
        <f t="shared" si="3"/>
        <v>0</v>
      </c>
      <c r="Y35" s="43">
        <f t="shared" si="3"/>
        <v>0</v>
      </c>
      <c r="Z35" s="43">
        <f t="shared" si="3"/>
        <v>0</v>
      </c>
      <c r="AA35" s="43">
        <f t="shared" si="3"/>
        <v>0</v>
      </c>
      <c r="AB35" s="21"/>
      <c r="AC35" s="139"/>
      <c r="AD35" s="139"/>
      <c r="AE35" s="139"/>
      <c r="AF35" s="139"/>
    </row>
    <row r="36" spans="1:32">
      <c r="A36" s="99" t="s">
        <v>11</v>
      </c>
      <c r="B36" s="43">
        <f t="shared" ref="B36:AA36" si="4">$B$20*B29</f>
        <v>0</v>
      </c>
      <c r="C36" s="43">
        <f t="shared" si="4"/>
        <v>0</v>
      </c>
      <c r="D36" s="43">
        <f t="shared" si="4"/>
        <v>0</v>
      </c>
      <c r="E36" s="43">
        <f t="shared" si="4"/>
        <v>0</v>
      </c>
      <c r="F36" s="43">
        <f t="shared" si="4"/>
        <v>0</v>
      </c>
      <c r="G36" s="43">
        <f t="shared" si="4"/>
        <v>0</v>
      </c>
      <c r="H36" s="43">
        <f t="shared" si="4"/>
        <v>0</v>
      </c>
      <c r="I36" s="43">
        <f t="shared" si="4"/>
        <v>0</v>
      </c>
      <c r="J36" s="43">
        <f t="shared" si="4"/>
        <v>0</v>
      </c>
      <c r="K36" s="43">
        <f t="shared" si="4"/>
        <v>0</v>
      </c>
      <c r="L36" s="43">
        <f t="shared" si="4"/>
        <v>0</v>
      </c>
      <c r="M36" s="43">
        <f t="shared" si="4"/>
        <v>0</v>
      </c>
      <c r="N36" s="43">
        <f t="shared" si="4"/>
        <v>0</v>
      </c>
      <c r="O36" s="43">
        <f t="shared" si="4"/>
        <v>0</v>
      </c>
      <c r="P36" s="43">
        <f t="shared" si="4"/>
        <v>0</v>
      </c>
      <c r="Q36" s="43">
        <f t="shared" si="4"/>
        <v>0</v>
      </c>
      <c r="R36" s="43">
        <f t="shared" si="4"/>
        <v>0</v>
      </c>
      <c r="S36" s="43">
        <f t="shared" si="4"/>
        <v>0</v>
      </c>
      <c r="T36" s="43">
        <f t="shared" si="4"/>
        <v>0</v>
      </c>
      <c r="U36" s="43">
        <f t="shared" si="4"/>
        <v>0</v>
      </c>
      <c r="V36" s="43">
        <f t="shared" si="4"/>
        <v>0</v>
      </c>
      <c r="W36" s="43">
        <f t="shared" si="4"/>
        <v>0</v>
      </c>
      <c r="X36" s="43">
        <f t="shared" si="4"/>
        <v>0</v>
      </c>
      <c r="Y36" s="43">
        <f t="shared" si="4"/>
        <v>0</v>
      </c>
      <c r="Z36" s="43">
        <f t="shared" si="4"/>
        <v>0</v>
      </c>
      <c r="AA36" s="43">
        <f t="shared" si="4"/>
        <v>0</v>
      </c>
      <c r="AB36" s="21"/>
      <c r="AC36" s="139"/>
      <c r="AD36" s="139"/>
      <c r="AE36" s="139"/>
      <c r="AF36" s="139"/>
    </row>
    <row r="37" spans="1:32">
      <c r="A37" s="95" t="s">
        <v>30</v>
      </c>
      <c r="B37" s="43">
        <f>SUM(B32:B36)</f>
        <v>86</v>
      </c>
      <c r="C37" s="43">
        <f t="shared" ref="C37:AA37" si="5">SUM(C32:C36)</f>
        <v>0</v>
      </c>
      <c r="D37" s="43">
        <f t="shared" si="5"/>
        <v>0</v>
      </c>
      <c r="E37" s="43">
        <f t="shared" si="5"/>
        <v>0</v>
      </c>
      <c r="F37" s="43">
        <f t="shared" si="5"/>
        <v>0</v>
      </c>
      <c r="G37" s="43">
        <f t="shared" si="5"/>
        <v>0</v>
      </c>
      <c r="H37" s="43">
        <f t="shared" si="5"/>
        <v>0</v>
      </c>
      <c r="I37" s="43">
        <f t="shared" si="5"/>
        <v>0</v>
      </c>
      <c r="J37" s="43">
        <f t="shared" si="5"/>
        <v>0</v>
      </c>
      <c r="K37" s="43">
        <f t="shared" si="5"/>
        <v>0</v>
      </c>
      <c r="L37" s="43">
        <f t="shared" si="5"/>
        <v>0</v>
      </c>
      <c r="M37" s="43">
        <f t="shared" si="5"/>
        <v>0</v>
      </c>
      <c r="N37" s="43">
        <f t="shared" si="5"/>
        <v>0</v>
      </c>
      <c r="O37" s="43">
        <f t="shared" si="5"/>
        <v>0</v>
      </c>
      <c r="P37" s="43">
        <f t="shared" si="5"/>
        <v>0</v>
      </c>
      <c r="Q37" s="43">
        <f t="shared" si="5"/>
        <v>0</v>
      </c>
      <c r="R37" s="43">
        <f t="shared" si="5"/>
        <v>0</v>
      </c>
      <c r="S37" s="43">
        <f t="shared" si="5"/>
        <v>0</v>
      </c>
      <c r="T37" s="43">
        <f t="shared" si="5"/>
        <v>0</v>
      </c>
      <c r="U37" s="43">
        <f t="shared" si="5"/>
        <v>0</v>
      </c>
      <c r="V37" s="43">
        <f t="shared" si="5"/>
        <v>0</v>
      </c>
      <c r="W37" s="43">
        <f t="shared" si="5"/>
        <v>0</v>
      </c>
      <c r="X37" s="43">
        <f t="shared" si="5"/>
        <v>0</v>
      </c>
      <c r="Y37" s="43">
        <f t="shared" si="5"/>
        <v>0</v>
      </c>
      <c r="Z37" s="43">
        <f t="shared" si="5"/>
        <v>0</v>
      </c>
      <c r="AA37" s="43">
        <f t="shared" si="5"/>
        <v>0</v>
      </c>
      <c r="AB37" s="21"/>
      <c r="AC37" s="139"/>
      <c r="AD37" s="139"/>
      <c r="AE37" s="139"/>
      <c r="AF37" s="139"/>
    </row>
    <row r="38" spans="1:32">
      <c r="A38" s="87" t="s">
        <v>31</v>
      </c>
      <c r="B38" s="89">
        <f>B37/((1+$B$6)^B24)</f>
        <v>86</v>
      </c>
      <c r="C38" s="89">
        <f t="shared" ref="C38:AA38" si="6">C37/((1+$B$6)^C24)</f>
        <v>0</v>
      </c>
      <c r="D38" s="89">
        <f t="shared" si="6"/>
        <v>0</v>
      </c>
      <c r="E38" s="89">
        <f t="shared" si="6"/>
        <v>0</v>
      </c>
      <c r="F38" s="89">
        <f t="shared" si="6"/>
        <v>0</v>
      </c>
      <c r="G38" s="89">
        <f t="shared" si="6"/>
        <v>0</v>
      </c>
      <c r="H38" s="89">
        <f t="shared" si="6"/>
        <v>0</v>
      </c>
      <c r="I38" s="89">
        <f t="shared" si="6"/>
        <v>0</v>
      </c>
      <c r="J38" s="89">
        <f t="shared" si="6"/>
        <v>0</v>
      </c>
      <c r="K38" s="89">
        <f t="shared" si="6"/>
        <v>0</v>
      </c>
      <c r="L38" s="89">
        <f t="shared" si="6"/>
        <v>0</v>
      </c>
      <c r="M38" s="89">
        <f t="shared" si="6"/>
        <v>0</v>
      </c>
      <c r="N38" s="89">
        <f t="shared" si="6"/>
        <v>0</v>
      </c>
      <c r="O38" s="89">
        <f t="shared" si="6"/>
        <v>0</v>
      </c>
      <c r="P38" s="89">
        <f t="shared" si="6"/>
        <v>0</v>
      </c>
      <c r="Q38" s="89">
        <f t="shared" si="6"/>
        <v>0</v>
      </c>
      <c r="R38" s="89">
        <f t="shared" si="6"/>
        <v>0</v>
      </c>
      <c r="S38" s="89">
        <f t="shared" si="6"/>
        <v>0</v>
      </c>
      <c r="T38" s="89">
        <f t="shared" si="6"/>
        <v>0</v>
      </c>
      <c r="U38" s="89">
        <f t="shared" si="6"/>
        <v>0</v>
      </c>
      <c r="V38" s="89">
        <f t="shared" si="6"/>
        <v>0</v>
      </c>
      <c r="W38" s="89">
        <f t="shared" si="6"/>
        <v>0</v>
      </c>
      <c r="X38" s="89">
        <f t="shared" si="6"/>
        <v>0</v>
      </c>
      <c r="Y38" s="89">
        <f t="shared" si="6"/>
        <v>0</v>
      </c>
      <c r="Z38" s="89">
        <f t="shared" si="6"/>
        <v>0</v>
      </c>
      <c r="AA38" s="89">
        <f t="shared" si="6"/>
        <v>0</v>
      </c>
      <c r="AB38" s="17"/>
      <c r="AC38" s="140"/>
      <c r="AD38" s="140"/>
      <c r="AE38" s="140"/>
      <c r="AF38" s="140"/>
    </row>
    <row r="39" spans="1:32">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8"/>
    </row>
    <row r="40" spans="1:32" s="135" customFormat="1">
      <c r="A40" s="371" t="s">
        <v>439</v>
      </c>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21"/>
      <c r="AC40" s="139"/>
      <c r="AD40" s="139"/>
      <c r="AE40" s="139"/>
      <c r="AF40" s="139"/>
    </row>
    <row r="41" spans="1:32" s="135" customFormat="1">
      <c r="A41" s="90" t="s">
        <v>91</v>
      </c>
      <c r="B41" s="63">
        <f>0</f>
        <v>0</v>
      </c>
      <c r="C41" s="63">
        <f>0</f>
        <v>0</v>
      </c>
      <c r="D41" s="63">
        <f>0</f>
        <v>0</v>
      </c>
      <c r="E41" s="63">
        <f>0</f>
        <v>0</v>
      </c>
      <c r="F41" s="63">
        <f>0</f>
        <v>0</v>
      </c>
      <c r="G41" s="63">
        <f>0</f>
        <v>0</v>
      </c>
      <c r="H41" s="63">
        <f>0</f>
        <v>0</v>
      </c>
      <c r="I41" s="63">
        <f>0</f>
        <v>0</v>
      </c>
      <c r="J41" s="63">
        <f>0</f>
        <v>0</v>
      </c>
      <c r="K41" s="63">
        <f>0</f>
        <v>0</v>
      </c>
      <c r="L41" s="63">
        <f>0</f>
        <v>0</v>
      </c>
      <c r="M41" s="63">
        <f>0</f>
        <v>0</v>
      </c>
      <c r="N41" s="63">
        <f>B66</f>
        <v>52.00200000000001</v>
      </c>
      <c r="O41" s="63">
        <f>0</f>
        <v>0</v>
      </c>
      <c r="P41" s="63">
        <f>0</f>
        <v>0</v>
      </c>
      <c r="Q41" s="63">
        <v>0</v>
      </c>
      <c r="R41" s="63">
        <f>0</f>
        <v>0</v>
      </c>
      <c r="S41" s="63">
        <f>0</f>
        <v>0</v>
      </c>
      <c r="T41" s="63">
        <f>B67</f>
        <v>79.884</v>
      </c>
      <c r="U41" s="63">
        <f>0</f>
        <v>0</v>
      </c>
      <c r="V41" s="63">
        <f>0</f>
        <v>0</v>
      </c>
      <c r="W41" s="63">
        <f>0</f>
        <v>0</v>
      </c>
      <c r="X41" s="63">
        <v>0</v>
      </c>
      <c r="Y41" s="63">
        <f>0</f>
        <v>0</v>
      </c>
      <c r="Z41" s="63">
        <f>0</f>
        <v>0</v>
      </c>
      <c r="AA41" s="63">
        <f>B68</f>
        <v>443.95470000000006</v>
      </c>
      <c r="AB41" s="21"/>
      <c r="AC41" s="139"/>
      <c r="AD41" s="139"/>
      <c r="AE41" s="139"/>
      <c r="AF41" s="139"/>
    </row>
    <row r="42" spans="1:32" s="135" customFormat="1">
      <c r="A42" s="91" t="s">
        <v>440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21"/>
      <c r="AC42" s="139"/>
      <c r="AD42" s="139"/>
      <c r="AE42" s="139"/>
      <c r="AF42" s="139"/>
    </row>
    <row r="43" spans="1:32" s="135" customFormat="1">
      <c r="A43" s="91" t="s">
        <v>441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21"/>
      <c r="AC43" s="139"/>
      <c r="AD43" s="139"/>
      <c r="AE43" s="139"/>
      <c r="AF43" s="139"/>
    </row>
    <row r="44" spans="1:32" s="135" customFormat="1">
      <c r="A44" s="91" t="s">
        <v>442</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21"/>
      <c r="AC44" s="139"/>
      <c r="AD44" s="139"/>
      <c r="AE44" s="139"/>
      <c r="AF44" s="139"/>
    </row>
    <row r="45" spans="1:32" s="135" customFormat="1">
      <c r="A45" s="91" t="s">
        <v>92</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21"/>
      <c r="AC45" s="139"/>
      <c r="AD45" s="139"/>
      <c r="AE45" s="139"/>
      <c r="AF45" s="139"/>
    </row>
    <row r="46" spans="1:32" s="135" customFormat="1">
      <c r="A46" s="91" t="s">
        <v>94</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21"/>
      <c r="AC46" s="139"/>
      <c r="AD46" s="139"/>
      <c r="AE46" s="139"/>
      <c r="AF46" s="139"/>
    </row>
    <row r="47" spans="1:32" s="135" customFormat="1">
      <c r="A47" s="92" t="s">
        <v>93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21"/>
      <c r="AC47" s="139"/>
      <c r="AD47" s="139"/>
      <c r="AE47" s="139"/>
      <c r="AF47" s="139"/>
    </row>
    <row r="48" spans="1:32" s="135" customFormat="1">
      <c r="A48" s="93" t="s">
        <v>30</v>
      </c>
      <c r="B48" s="43">
        <f>SUM(B41:B47)</f>
        <v>0</v>
      </c>
      <c r="C48" s="43">
        <f t="shared" ref="C48:AA48" si="7">SUM(C41:C47)</f>
        <v>0</v>
      </c>
      <c r="D48" s="43">
        <f t="shared" si="7"/>
        <v>0</v>
      </c>
      <c r="E48" s="43">
        <f t="shared" si="7"/>
        <v>0</v>
      </c>
      <c r="F48" s="43">
        <f t="shared" si="7"/>
        <v>0</v>
      </c>
      <c r="G48" s="43">
        <f t="shared" si="7"/>
        <v>0</v>
      </c>
      <c r="H48" s="43">
        <f t="shared" si="7"/>
        <v>0</v>
      </c>
      <c r="I48" s="43">
        <f t="shared" si="7"/>
        <v>0</v>
      </c>
      <c r="J48" s="43">
        <f t="shared" si="7"/>
        <v>0</v>
      </c>
      <c r="K48" s="43">
        <f t="shared" si="7"/>
        <v>0</v>
      </c>
      <c r="L48" s="43">
        <f t="shared" si="7"/>
        <v>0</v>
      </c>
      <c r="M48" s="43">
        <f t="shared" si="7"/>
        <v>0</v>
      </c>
      <c r="N48" s="43">
        <f t="shared" si="7"/>
        <v>52.00200000000001</v>
      </c>
      <c r="O48" s="43">
        <f t="shared" si="7"/>
        <v>0</v>
      </c>
      <c r="P48" s="43">
        <f t="shared" si="7"/>
        <v>0</v>
      </c>
      <c r="Q48" s="43">
        <f t="shared" si="7"/>
        <v>0</v>
      </c>
      <c r="R48" s="43">
        <f t="shared" si="7"/>
        <v>0</v>
      </c>
      <c r="S48" s="43">
        <f t="shared" si="7"/>
        <v>0</v>
      </c>
      <c r="T48" s="43">
        <f t="shared" si="7"/>
        <v>79.884</v>
      </c>
      <c r="U48" s="43">
        <f t="shared" si="7"/>
        <v>0</v>
      </c>
      <c r="V48" s="43">
        <f t="shared" si="7"/>
        <v>0</v>
      </c>
      <c r="W48" s="43">
        <f t="shared" si="7"/>
        <v>0</v>
      </c>
      <c r="X48" s="43">
        <f t="shared" si="7"/>
        <v>0</v>
      </c>
      <c r="Y48" s="43">
        <f t="shared" si="7"/>
        <v>0</v>
      </c>
      <c r="Z48" s="43">
        <f t="shared" si="7"/>
        <v>0</v>
      </c>
      <c r="AA48" s="43">
        <f t="shared" si="7"/>
        <v>443.95470000000006</v>
      </c>
      <c r="AB48" s="21"/>
      <c r="AC48" s="139"/>
      <c r="AD48" s="139"/>
      <c r="AE48" s="139"/>
      <c r="AF48" s="139"/>
    </row>
    <row r="49" spans="1:32" s="135" customFormat="1">
      <c r="A49" s="87" t="s">
        <v>31</v>
      </c>
      <c r="B49" s="43">
        <f>B48/(1+$B$6)^B24</f>
        <v>0</v>
      </c>
      <c r="C49" s="43">
        <f t="shared" ref="C49:AA49" si="8">C48/(1+$B$6)^C24</f>
        <v>0</v>
      </c>
      <c r="D49" s="43">
        <f t="shared" si="8"/>
        <v>0</v>
      </c>
      <c r="E49" s="43">
        <f t="shared" si="8"/>
        <v>0</v>
      </c>
      <c r="F49" s="43">
        <f t="shared" si="8"/>
        <v>0</v>
      </c>
      <c r="G49" s="43">
        <f t="shared" si="8"/>
        <v>0</v>
      </c>
      <c r="H49" s="43">
        <f t="shared" si="8"/>
        <v>0</v>
      </c>
      <c r="I49" s="43">
        <f t="shared" si="8"/>
        <v>0</v>
      </c>
      <c r="J49" s="43">
        <f t="shared" si="8"/>
        <v>0</v>
      </c>
      <c r="K49" s="43">
        <f t="shared" si="8"/>
        <v>0</v>
      </c>
      <c r="L49" s="43">
        <f t="shared" si="8"/>
        <v>0</v>
      </c>
      <c r="M49" s="43">
        <f t="shared" si="8"/>
        <v>0</v>
      </c>
      <c r="N49" s="43">
        <f t="shared" si="8"/>
        <v>25.843400844731185</v>
      </c>
      <c r="O49" s="43">
        <f t="shared" si="8"/>
        <v>0</v>
      </c>
      <c r="P49" s="43">
        <f t="shared" si="8"/>
        <v>0</v>
      </c>
      <c r="Q49" s="43">
        <f t="shared" si="8"/>
        <v>0</v>
      </c>
      <c r="R49" s="43">
        <f t="shared" si="8"/>
        <v>0</v>
      </c>
      <c r="S49" s="43">
        <f t="shared" si="8"/>
        <v>0</v>
      </c>
      <c r="T49" s="43">
        <f t="shared" si="8"/>
        <v>27.986863410565359</v>
      </c>
      <c r="U49" s="43">
        <f t="shared" si="8"/>
        <v>0</v>
      </c>
      <c r="V49" s="43">
        <f t="shared" si="8"/>
        <v>0</v>
      </c>
      <c r="W49" s="43">
        <f t="shared" si="8"/>
        <v>0</v>
      </c>
      <c r="X49" s="43">
        <f t="shared" si="8"/>
        <v>0</v>
      </c>
      <c r="Y49" s="43">
        <f t="shared" si="8"/>
        <v>0</v>
      </c>
      <c r="Z49" s="43">
        <f t="shared" si="8"/>
        <v>0</v>
      </c>
      <c r="AA49" s="43">
        <f t="shared" si="8"/>
        <v>103.44083710576768</v>
      </c>
      <c r="AB49" s="21"/>
      <c r="AC49" s="139"/>
      <c r="AD49" s="139"/>
      <c r="AE49" s="139"/>
      <c r="AF49" s="139"/>
    </row>
    <row r="50" spans="1:32" s="135" customFormat="1">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2"/>
    </row>
    <row r="51" spans="1:32" s="135" customFormat="1">
      <c r="A51" s="85" t="s">
        <v>438</v>
      </c>
      <c r="B51" s="43">
        <f t="shared" ref="B51:AA51" si="9">B41-B37</f>
        <v>-86</v>
      </c>
      <c r="C51" s="43">
        <f t="shared" si="9"/>
        <v>0</v>
      </c>
      <c r="D51" s="43">
        <f t="shared" si="9"/>
        <v>0</v>
      </c>
      <c r="E51" s="43">
        <f t="shared" si="9"/>
        <v>0</v>
      </c>
      <c r="F51" s="43">
        <f t="shared" si="9"/>
        <v>0</v>
      </c>
      <c r="G51" s="43">
        <f t="shared" si="9"/>
        <v>0</v>
      </c>
      <c r="H51" s="43">
        <f t="shared" si="9"/>
        <v>0</v>
      </c>
      <c r="I51" s="43">
        <f t="shared" si="9"/>
        <v>0</v>
      </c>
      <c r="J51" s="43">
        <f t="shared" si="9"/>
        <v>0</v>
      </c>
      <c r="K51" s="43">
        <f t="shared" si="9"/>
        <v>0</v>
      </c>
      <c r="L51" s="43">
        <f t="shared" si="9"/>
        <v>0</v>
      </c>
      <c r="M51" s="43">
        <f t="shared" si="9"/>
        <v>0</v>
      </c>
      <c r="N51" s="43">
        <f t="shared" si="9"/>
        <v>52.00200000000001</v>
      </c>
      <c r="O51" s="43">
        <f t="shared" si="9"/>
        <v>0</v>
      </c>
      <c r="P51" s="43">
        <f t="shared" si="9"/>
        <v>0</v>
      </c>
      <c r="Q51" s="43">
        <f t="shared" si="9"/>
        <v>0</v>
      </c>
      <c r="R51" s="43">
        <f t="shared" si="9"/>
        <v>0</v>
      </c>
      <c r="S51" s="43">
        <f t="shared" si="9"/>
        <v>0</v>
      </c>
      <c r="T51" s="43">
        <f t="shared" si="9"/>
        <v>79.884</v>
      </c>
      <c r="U51" s="43">
        <f t="shared" si="9"/>
        <v>0</v>
      </c>
      <c r="V51" s="43">
        <f t="shared" si="9"/>
        <v>0</v>
      </c>
      <c r="W51" s="43">
        <f t="shared" si="9"/>
        <v>0</v>
      </c>
      <c r="X51" s="43">
        <f t="shared" si="9"/>
        <v>0</v>
      </c>
      <c r="Y51" s="43">
        <f t="shared" si="9"/>
        <v>0</v>
      </c>
      <c r="Z51" s="43">
        <f t="shared" si="9"/>
        <v>0</v>
      </c>
      <c r="AA51" s="43">
        <f t="shared" si="9"/>
        <v>443.95470000000006</v>
      </c>
      <c r="AB51" s="21"/>
      <c r="AC51" s="139"/>
      <c r="AD51" s="139"/>
      <c r="AE51" s="139"/>
      <c r="AF51" s="139"/>
    </row>
    <row r="52" spans="1:32" s="135" customFormat="1">
      <c r="A52" s="87" t="s">
        <v>40</v>
      </c>
      <c r="B52" s="89">
        <f t="shared" ref="B52:AA52" si="10">B51/(1+$B$6)^B24</f>
        <v>-86</v>
      </c>
      <c r="C52" s="89">
        <f t="shared" si="10"/>
        <v>0</v>
      </c>
      <c r="D52" s="89">
        <f t="shared" si="10"/>
        <v>0</v>
      </c>
      <c r="E52" s="89">
        <f t="shared" si="10"/>
        <v>0</v>
      </c>
      <c r="F52" s="89">
        <f t="shared" si="10"/>
        <v>0</v>
      </c>
      <c r="G52" s="89">
        <f t="shared" si="10"/>
        <v>0</v>
      </c>
      <c r="H52" s="89">
        <f t="shared" si="10"/>
        <v>0</v>
      </c>
      <c r="I52" s="89">
        <f t="shared" si="10"/>
        <v>0</v>
      </c>
      <c r="J52" s="89">
        <f t="shared" si="10"/>
        <v>0</v>
      </c>
      <c r="K52" s="89">
        <f t="shared" si="10"/>
        <v>0</v>
      </c>
      <c r="L52" s="89">
        <f t="shared" si="10"/>
        <v>0</v>
      </c>
      <c r="M52" s="89">
        <f t="shared" si="10"/>
        <v>0</v>
      </c>
      <c r="N52" s="89">
        <f t="shared" si="10"/>
        <v>25.843400844731185</v>
      </c>
      <c r="O52" s="89">
        <f t="shared" si="10"/>
        <v>0</v>
      </c>
      <c r="P52" s="89">
        <f t="shared" si="10"/>
        <v>0</v>
      </c>
      <c r="Q52" s="89">
        <f t="shared" si="10"/>
        <v>0</v>
      </c>
      <c r="R52" s="89">
        <f t="shared" si="10"/>
        <v>0</v>
      </c>
      <c r="S52" s="89">
        <f t="shared" si="10"/>
        <v>0</v>
      </c>
      <c r="T52" s="89">
        <f t="shared" si="10"/>
        <v>27.986863410565359</v>
      </c>
      <c r="U52" s="89">
        <f t="shared" si="10"/>
        <v>0</v>
      </c>
      <c r="V52" s="89">
        <f t="shared" si="10"/>
        <v>0</v>
      </c>
      <c r="W52" s="89">
        <f t="shared" si="10"/>
        <v>0</v>
      </c>
      <c r="X52" s="89">
        <f t="shared" si="10"/>
        <v>0</v>
      </c>
      <c r="Y52" s="89">
        <f t="shared" si="10"/>
        <v>0</v>
      </c>
      <c r="Z52" s="89">
        <f t="shared" si="10"/>
        <v>0</v>
      </c>
      <c r="AA52" s="89">
        <f t="shared" si="10"/>
        <v>103.44083710576768</v>
      </c>
      <c r="AB52" s="17"/>
      <c r="AC52" s="140"/>
      <c r="AD52" s="140"/>
      <c r="AE52" s="140"/>
      <c r="AF52" s="140"/>
    </row>
    <row r="53" spans="1:32" ht="17" thickBot="1">
      <c r="A53" s="10"/>
      <c r="B53" s="23"/>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8"/>
    </row>
    <row r="54" spans="1:32">
      <c r="A54" s="49" t="s">
        <v>434</v>
      </c>
      <c r="B54" s="53" t="s">
        <v>72</v>
      </c>
      <c r="C54" s="27"/>
      <c r="D54" s="10"/>
      <c r="E54" s="168" t="s">
        <v>435</v>
      </c>
      <c r="F54" s="169"/>
      <c r="G54" s="169"/>
      <c r="H54" s="169"/>
      <c r="I54" s="169"/>
      <c r="J54" s="169"/>
      <c r="K54" s="154"/>
      <c r="L54" s="10"/>
    </row>
    <row r="55" spans="1:32">
      <c r="A55" s="40" t="s">
        <v>429</v>
      </c>
      <c r="B55" s="82">
        <f>F20</f>
        <v>6.75</v>
      </c>
      <c r="C55" s="26"/>
      <c r="D55" s="10"/>
      <c r="E55" s="160" t="s">
        <v>436</v>
      </c>
      <c r="F55" s="158"/>
      <c r="G55" s="158"/>
      <c r="H55" s="158"/>
      <c r="I55" s="158"/>
      <c r="J55" s="158"/>
      <c r="K55" s="157"/>
      <c r="L55" s="18"/>
    </row>
    <row r="56" spans="1:32">
      <c r="A56" s="40" t="s">
        <v>428</v>
      </c>
      <c r="B56" s="64">
        <f>B5*F20/5</f>
        <v>33.75</v>
      </c>
      <c r="C56" s="26"/>
      <c r="D56" s="10"/>
      <c r="E56" s="160" t="s">
        <v>437</v>
      </c>
      <c r="F56" s="158"/>
      <c r="G56" s="158"/>
      <c r="H56" s="158"/>
      <c r="I56" s="158"/>
      <c r="J56" s="158"/>
      <c r="K56" s="157"/>
      <c r="L56" s="18"/>
    </row>
    <row r="57" spans="1:32">
      <c r="A57" s="40" t="s">
        <v>15</v>
      </c>
      <c r="B57" s="83">
        <v>11.7</v>
      </c>
      <c r="C57" s="26"/>
      <c r="D57" s="10"/>
      <c r="E57" s="160"/>
      <c r="F57" s="158"/>
      <c r="G57" s="158"/>
      <c r="H57" s="158"/>
      <c r="I57" s="158"/>
      <c r="J57" s="158"/>
      <c r="K57" s="157"/>
      <c r="L57" s="18"/>
    </row>
    <row r="58" spans="1:32">
      <c r="A58" s="40" t="s">
        <v>16</v>
      </c>
      <c r="B58" s="83">
        <v>22.1</v>
      </c>
      <c r="C58" s="26"/>
      <c r="D58" s="10"/>
      <c r="E58" s="170" t="s">
        <v>35</v>
      </c>
      <c r="F58" s="171" t="s">
        <v>36</v>
      </c>
      <c r="G58" s="177" t="s">
        <v>67</v>
      </c>
      <c r="H58" s="178"/>
      <c r="I58" s="158"/>
      <c r="J58" s="158"/>
      <c r="K58" s="157"/>
      <c r="L58" s="18"/>
    </row>
    <row r="59" spans="1:32">
      <c r="A59" s="10"/>
      <c r="B59" s="10"/>
      <c r="C59" s="10"/>
      <c r="D59" s="10"/>
      <c r="E59" s="176">
        <f>($F$20)*12/(3*5)</f>
        <v>5.4</v>
      </c>
      <c r="F59" s="175">
        <f>(($F$20)/5)*12-E59</f>
        <v>10.800000000000002</v>
      </c>
      <c r="G59" s="175">
        <f>E59</f>
        <v>5.4</v>
      </c>
      <c r="H59" s="158"/>
      <c r="I59" s="158"/>
      <c r="J59" s="158"/>
      <c r="K59" s="157"/>
      <c r="L59" s="10"/>
    </row>
    <row r="60" spans="1:32">
      <c r="A60" s="49" t="s">
        <v>433</v>
      </c>
      <c r="B60" s="53" t="s">
        <v>20</v>
      </c>
      <c r="C60" s="53" t="s">
        <v>21</v>
      </c>
      <c r="D60" s="10"/>
      <c r="E60" s="176">
        <v>6.3</v>
      </c>
      <c r="F60" s="175">
        <v>18.899999999999999</v>
      </c>
      <c r="G60" s="175">
        <f>E60</f>
        <v>6.3</v>
      </c>
      <c r="H60" s="158"/>
      <c r="I60" s="158"/>
      <c r="J60" s="158"/>
      <c r="K60" s="157"/>
      <c r="L60" s="10"/>
    </row>
    <row r="61" spans="1:32">
      <c r="A61" s="40" t="s">
        <v>17</v>
      </c>
      <c r="B61" s="63">
        <v>9.6300000000000008</v>
      </c>
      <c r="C61" s="44" t="s">
        <v>68</v>
      </c>
      <c r="D61" s="10"/>
      <c r="E61" s="176"/>
      <c r="F61" s="175">
        <f>((AA24*F20)/5)-E59-E60</f>
        <v>22.05</v>
      </c>
      <c r="G61" s="175">
        <f>F61</f>
        <v>22.05</v>
      </c>
      <c r="H61" s="158"/>
      <c r="I61" s="158"/>
      <c r="J61" s="158"/>
      <c r="K61" s="157"/>
      <c r="L61" s="10"/>
    </row>
    <row r="62" spans="1:32" ht="17" thickBot="1">
      <c r="A62" s="40" t="s">
        <v>18</v>
      </c>
      <c r="B62" s="63">
        <v>15.73</v>
      </c>
      <c r="C62" s="44" t="s">
        <v>68</v>
      </c>
      <c r="D62" s="10"/>
      <c r="E62" s="160"/>
      <c r="F62" s="158"/>
      <c r="G62" s="158"/>
      <c r="H62" s="158"/>
      <c r="I62" s="158"/>
      <c r="J62" s="158"/>
      <c r="K62" s="157"/>
      <c r="L62" s="10"/>
    </row>
    <row r="63" spans="1:32">
      <c r="A63" s="40" t="s">
        <v>19</v>
      </c>
      <c r="B63" s="63">
        <v>22.76</v>
      </c>
      <c r="C63" s="44" t="s">
        <v>68</v>
      </c>
      <c r="D63" s="10"/>
      <c r="E63" s="168"/>
      <c r="F63" s="169" t="s">
        <v>86</v>
      </c>
      <c r="G63" s="169" t="s">
        <v>426</v>
      </c>
      <c r="H63" s="169"/>
      <c r="I63" s="154"/>
      <c r="J63" s="158"/>
      <c r="K63" s="157"/>
      <c r="L63" s="10"/>
      <c r="M63" s="133"/>
    </row>
    <row r="64" spans="1:32">
      <c r="A64" s="10"/>
      <c r="B64" s="10"/>
      <c r="C64" s="10"/>
      <c r="D64" s="10"/>
      <c r="E64" s="160"/>
      <c r="F64" s="158">
        <f>$F$20/5</f>
        <v>1.35</v>
      </c>
      <c r="G64" s="158" t="s">
        <v>90</v>
      </c>
      <c r="H64" s="158"/>
      <c r="I64" s="157"/>
      <c r="J64" s="158"/>
      <c r="K64" s="157"/>
      <c r="L64" s="10"/>
    </row>
    <row r="65" spans="1:12">
      <c r="A65" s="24" t="s">
        <v>452</v>
      </c>
      <c r="B65" s="58" t="s">
        <v>41</v>
      </c>
      <c r="C65" s="59" t="s">
        <v>40</v>
      </c>
      <c r="D65" s="10"/>
      <c r="E65" s="160"/>
      <c r="F65" s="158"/>
      <c r="G65" s="158"/>
      <c r="H65" s="158"/>
      <c r="I65" s="157"/>
      <c r="J65" s="158"/>
      <c r="K65" s="157"/>
      <c r="L65" s="10"/>
    </row>
    <row r="66" spans="1:12">
      <c r="A66" s="25" t="s">
        <v>37</v>
      </c>
      <c r="B66" s="55">
        <f>(E59*B61)</f>
        <v>52.00200000000001</v>
      </c>
      <c r="C66" s="56">
        <f>B66/(1+$B$6)^N24</f>
        <v>25.843400844731185</v>
      </c>
      <c r="D66" s="10"/>
      <c r="E66" s="160"/>
      <c r="F66" s="158">
        <v>0</v>
      </c>
      <c r="G66" s="158">
        <v>12</v>
      </c>
      <c r="H66" s="158">
        <v>18</v>
      </c>
      <c r="I66" s="157">
        <v>25</v>
      </c>
      <c r="J66" s="158"/>
      <c r="K66" s="157"/>
      <c r="L66" s="10"/>
    </row>
    <row r="67" spans="1:12">
      <c r="A67" s="25" t="s">
        <v>38</v>
      </c>
      <c r="B67" s="55">
        <f>((E60*B61)/2)+((E60*B62)/2)</f>
        <v>79.884</v>
      </c>
      <c r="C67" s="56">
        <f>B67/(1+$B$6)^T24</f>
        <v>27.986863410565359</v>
      </c>
      <c r="D67" s="10"/>
      <c r="E67" s="160" t="s">
        <v>87</v>
      </c>
      <c r="F67" s="158">
        <v>0</v>
      </c>
      <c r="G67" s="158">
        <f>$F$64*G66</f>
        <v>16.200000000000003</v>
      </c>
      <c r="H67" s="158">
        <f>G69+6*$F$64</f>
        <v>18.900000000000002</v>
      </c>
      <c r="I67" s="157">
        <f>H69+7*$F$64</f>
        <v>22.050000000000004</v>
      </c>
      <c r="J67" s="158"/>
      <c r="K67" s="157"/>
      <c r="L67" s="10"/>
    </row>
    <row r="68" spans="1:12">
      <c r="A68" s="29" t="s">
        <v>39</v>
      </c>
      <c r="B68" s="146">
        <f>((G61*B63)*(4/5))+((G61*B61)*(1/5))</f>
        <v>443.95470000000006</v>
      </c>
      <c r="C68" s="57">
        <f>B68/(1+B6)^AA24</f>
        <v>103.44083710576768</v>
      </c>
      <c r="D68" s="10"/>
      <c r="E68" s="160" t="s">
        <v>89</v>
      </c>
      <c r="F68" s="158"/>
      <c r="G68" s="158">
        <f>G67/3</f>
        <v>5.4000000000000012</v>
      </c>
      <c r="H68" s="158">
        <f>H67/3</f>
        <v>6.3000000000000007</v>
      </c>
      <c r="I68" s="157">
        <v>22</v>
      </c>
      <c r="J68" s="158"/>
      <c r="K68" s="157"/>
      <c r="L68" s="10"/>
    </row>
    <row r="69" spans="1:12" ht="17" thickBot="1">
      <c r="A69" s="10"/>
      <c r="B69" s="10"/>
      <c r="C69" s="10"/>
      <c r="D69" s="10"/>
      <c r="E69" s="172" t="s">
        <v>88</v>
      </c>
      <c r="F69" s="165"/>
      <c r="G69" s="165">
        <f>G67-G68</f>
        <v>10.8</v>
      </c>
      <c r="H69" s="165">
        <f>H67-H68</f>
        <v>12.600000000000001</v>
      </c>
      <c r="I69" s="166">
        <v>0</v>
      </c>
      <c r="J69" s="158"/>
      <c r="K69" s="157"/>
      <c r="L69" s="10"/>
    </row>
    <row r="70" spans="1:12" ht="17" thickBot="1">
      <c r="A70" s="362" t="s">
        <v>431</v>
      </c>
      <c r="B70" s="363"/>
      <c r="C70" s="10"/>
      <c r="D70" s="12"/>
      <c r="E70" s="172"/>
      <c r="F70" s="165"/>
      <c r="G70" s="165"/>
      <c r="H70" s="173" t="s">
        <v>427</v>
      </c>
      <c r="I70" s="174">
        <f>SUM(I66:I69)</f>
        <v>69.050000000000011</v>
      </c>
      <c r="J70" s="165"/>
      <c r="K70" s="166"/>
      <c r="L70" s="10"/>
    </row>
    <row r="71" spans="1:12">
      <c r="A71" s="40" t="s">
        <v>54</v>
      </c>
      <c r="B71" s="50">
        <f>SUM(B37:AA37)</f>
        <v>86</v>
      </c>
      <c r="C71" s="10"/>
      <c r="D71" s="12"/>
      <c r="E71" s="10"/>
      <c r="F71" s="10"/>
      <c r="G71" s="10"/>
      <c r="H71" s="10"/>
      <c r="I71" s="10"/>
      <c r="J71" s="10"/>
      <c r="K71" s="10"/>
      <c r="L71" s="10"/>
    </row>
    <row r="72" spans="1:12">
      <c r="A72" s="51" t="s">
        <v>42</v>
      </c>
      <c r="B72" s="52">
        <f>SUM(B38:AF38)</f>
        <v>86</v>
      </c>
      <c r="C72" s="10"/>
      <c r="D72" s="10"/>
      <c r="E72" s="18"/>
      <c r="F72" s="21"/>
      <c r="G72" s="10"/>
      <c r="H72" s="10"/>
      <c r="I72" s="10"/>
      <c r="J72" s="10"/>
      <c r="K72" s="10"/>
      <c r="L72" s="10"/>
    </row>
    <row r="73" spans="1:12">
      <c r="A73" s="40" t="s">
        <v>53</v>
      </c>
      <c r="B73" s="50">
        <f>SUM(B41:AA41)</f>
        <v>575.84070000000008</v>
      </c>
      <c r="C73" s="10"/>
      <c r="E73" s="133"/>
      <c r="F73" s="133"/>
    </row>
    <row r="74" spans="1:12">
      <c r="A74" s="51" t="s">
        <v>22</v>
      </c>
      <c r="B74" s="52">
        <f>SUM(C66:C68)</f>
        <v>157.27110136106421</v>
      </c>
      <c r="C74" s="10"/>
      <c r="E74" s="133"/>
      <c r="F74" s="133"/>
    </row>
    <row r="75" spans="1:12">
      <c r="A75" s="10"/>
      <c r="B75" s="10"/>
      <c r="C75" s="10"/>
      <c r="E75" s="133"/>
      <c r="F75" s="133"/>
    </row>
    <row r="76" spans="1:12">
      <c r="A76" s="369" t="s">
        <v>430</v>
      </c>
      <c r="B76" s="370"/>
      <c r="C76" s="10"/>
      <c r="D76" s="142"/>
    </row>
    <row r="77" spans="1:12">
      <c r="A77" s="40" t="s">
        <v>73</v>
      </c>
      <c r="B77" s="128">
        <f>B74-B72</f>
        <v>71.271101361064211</v>
      </c>
      <c r="C77" s="10"/>
    </row>
    <row r="78" spans="1:12">
      <c r="A78" s="40" t="s">
        <v>74</v>
      </c>
      <c r="B78" s="128">
        <f>B77+B77/(((1+$B$6)^$B$5)-1)</f>
        <v>92.921739380839739</v>
      </c>
      <c r="C78" s="10"/>
    </row>
    <row r="79" spans="1:12">
      <c r="A79" s="40" t="s">
        <v>75</v>
      </c>
      <c r="B79" s="128">
        <f>B78*B6</f>
        <v>5.5753043628503844</v>
      </c>
      <c r="C79" s="10"/>
    </row>
    <row r="80" spans="1:12">
      <c r="A80" s="40" t="s">
        <v>43</v>
      </c>
      <c r="B80" s="129">
        <f>IRR(B51:AF51)</f>
        <v>9.0548790738485874E-2</v>
      </c>
      <c r="C80" s="10"/>
    </row>
    <row r="81" spans="1:4">
      <c r="A81" s="40" t="s">
        <v>56</v>
      </c>
      <c r="B81" s="130">
        <f>B74/B72</f>
        <v>1.8287337367565606</v>
      </c>
      <c r="C81" s="10"/>
    </row>
    <row r="82" spans="1:4">
      <c r="A82" s="40" t="s">
        <v>57</v>
      </c>
      <c r="B82" s="131" t="s">
        <v>58</v>
      </c>
      <c r="C82" s="10"/>
      <c r="D82" s="179"/>
    </row>
    <row r="83" spans="1:4">
      <c r="A83" s="10"/>
      <c r="B83" s="23"/>
      <c r="C83" s="10"/>
    </row>
    <row r="84" spans="1:4">
      <c r="A84" s="10"/>
      <c r="B84" s="10"/>
      <c r="C84" s="10"/>
    </row>
    <row r="85" spans="1:4">
      <c r="A85" s="104"/>
      <c r="B85" s="10"/>
      <c r="C85" s="10"/>
    </row>
    <row r="86" spans="1:4">
      <c r="A86" s="10"/>
      <c r="B86" s="10"/>
      <c r="C86" s="10"/>
    </row>
    <row r="87" spans="1:4">
      <c r="A87" s="10"/>
      <c r="B87" s="10"/>
      <c r="C87" s="10"/>
    </row>
    <row r="88" spans="1:4">
      <c r="A88" s="10"/>
      <c r="B88" s="10"/>
      <c r="C88" s="10"/>
    </row>
    <row r="89" spans="1:4">
      <c r="A89" s="10"/>
      <c r="B89" s="10"/>
      <c r="C89" s="10"/>
    </row>
    <row r="90" spans="1:4">
      <c r="A90" s="10"/>
      <c r="B90" s="10"/>
      <c r="C90" s="10"/>
    </row>
    <row r="91" spans="1:4">
      <c r="A91" s="10"/>
      <c r="B91" s="10"/>
      <c r="C91" s="10"/>
    </row>
    <row r="92" spans="1:4">
      <c r="A92" s="10"/>
      <c r="B92" s="10"/>
      <c r="C92" s="10"/>
    </row>
    <row r="93" spans="1:4">
      <c r="A93" s="10"/>
      <c r="B93" s="10"/>
      <c r="C93" s="10"/>
    </row>
  </sheetData>
  <mergeCells count="8">
    <mergeCell ref="A76:B76"/>
    <mergeCell ref="A70:B70"/>
    <mergeCell ref="A4:B4"/>
    <mergeCell ref="A1:B2"/>
    <mergeCell ref="A40:AA40"/>
    <mergeCell ref="A31:AA31"/>
    <mergeCell ref="D18:F18"/>
    <mergeCell ref="A23:AF23"/>
  </mergeCells>
  <pageMargins left="0.7" right="0.7" top="0.75" bottom="0.75" header="0.3" footer="0.3"/>
  <pageSetup scale="54" fitToHeight="3" orientation="portrait" r:id="rId1"/>
  <ignoredErrors>
    <ignoredError sqref="N41 T4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4"/>
  <sheetViews>
    <sheetView zoomScaleNormal="110" workbookViewId="0">
      <selection sqref="A1:B2"/>
    </sheetView>
  </sheetViews>
  <sheetFormatPr baseColWidth="10" defaultColWidth="9.1640625" defaultRowHeight="16"/>
  <cols>
    <col min="1" max="1" width="60.5" style="134" customWidth="1"/>
    <col min="2" max="2" width="30.1640625" style="134" customWidth="1"/>
    <col min="3" max="3" width="11.5" style="134" customWidth="1"/>
    <col min="4" max="4" width="12" style="134" customWidth="1"/>
    <col min="5" max="5" width="12.1640625" style="134" customWidth="1"/>
    <col min="6" max="6" width="11.6640625" style="134" customWidth="1"/>
    <col min="7" max="7" width="11.5" style="134" customWidth="1"/>
    <col min="8" max="8" width="18.83203125" style="134" customWidth="1"/>
    <col min="9" max="9" width="10.83203125" style="134" customWidth="1"/>
    <col min="10" max="10" width="9.33203125" style="134" customWidth="1"/>
    <col min="11" max="11" width="13.83203125" style="134" customWidth="1"/>
    <col min="12" max="12" width="10.6640625" style="134" customWidth="1"/>
    <col min="13" max="13" width="11.1640625" style="134" customWidth="1"/>
    <col min="14" max="27" width="10.1640625" style="134" customWidth="1"/>
    <col min="28" max="16384" width="9.1640625" style="134"/>
  </cols>
  <sheetData>
    <row r="1" spans="1:17">
      <c r="A1" s="358" t="s">
        <v>489</v>
      </c>
      <c r="B1" s="358"/>
      <c r="C1" s="10"/>
    </row>
    <row r="2" spans="1:17" ht="29.5" customHeight="1">
      <c r="A2" s="358"/>
      <c r="B2" s="358"/>
      <c r="C2" s="11"/>
      <c r="D2" s="219"/>
      <c r="E2" s="219"/>
      <c r="F2" s="219"/>
      <c r="G2" s="219"/>
      <c r="H2" s="219"/>
      <c r="I2" s="219"/>
      <c r="J2" s="219"/>
      <c r="K2" s="219"/>
      <c r="L2" s="219"/>
      <c r="Q2" s="219"/>
    </row>
    <row r="3" spans="1:17" ht="17" thickBot="1">
      <c r="A3" s="367" t="s">
        <v>447</v>
      </c>
      <c r="B3" s="367"/>
      <c r="C3" s="10"/>
      <c r="F3" s="220"/>
      <c r="G3" s="220"/>
      <c r="H3" s="220"/>
    </row>
    <row r="4" spans="1:17" ht="34">
      <c r="A4" s="10" t="s">
        <v>0</v>
      </c>
      <c r="B4" s="195" t="s">
        <v>473</v>
      </c>
      <c r="C4" s="187"/>
      <c r="F4" s="221"/>
      <c r="G4" s="222"/>
      <c r="H4" s="221"/>
    </row>
    <row r="5" spans="1:17">
      <c r="A5" s="10" t="s">
        <v>2</v>
      </c>
      <c r="B5" s="102">
        <v>0.06</v>
      </c>
      <c r="C5" s="10"/>
    </row>
    <row r="6" spans="1:17">
      <c r="A6" s="10"/>
      <c r="B6" s="10"/>
      <c r="C6" s="10"/>
    </row>
    <row r="7" spans="1:17">
      <c r="A7" s="111" t="s">
        <v>445</v>
      </c>
      <c r="B7" s="112" t="s">
        <v>444</v>
      </c>
      <c r="C7" s="190"/>
    </row>
    <row r="8" spans="1:17">
      <c r="A8" s="51" t="s">
        <v>477</v>
      </c>
      <c r="B8" s="89">
        <f>SUM(B9:B14)</f>
        <v>198.63</v>
      </c>
      <c r="C8" s="147"/>
      <c r="D8" s="142"/>
    </row>
    <row r="9" spans="1:17">
      <c r="A9" s="110" t="s">
        <v>47</v>
      </c>
      <c r="B9" s="63">
        <v>0</v>
      </c>
      <c r="C9" s="11"/>
    </row>
    <row r="10" spans="1:17">
      <c r="A10" s="110" t="s">
        <v>77</v>
      </c>
      <c r="B10" s="63">
        <f>12+13.3+12.6</f>
        <v>37.9</v>
      </c>
      <c r="C10" s="147"/>
    </row>
    <row r="11" spans="1:17">
      <c r="A11" s="110" t="s">
        <v>78</v>
      </c>
      <c r="B11" s="63">
        <v>63</v>
      </c>
      <c r="C11" s="147"/>
    </row>
    <row r="12" spans="1:17">
      <c r="A12" s="110" t="s">
        <v>48</v>
      </c>
      <c r="B12" s="63">
        <v>33</v>
      </c>
      <c r="C12" s="11"/>
    </row>
    <row r="13" spans="1:17">
      <c r="A13" s="110" t="s">
        <v>49</v>
      </c>
      <c r="B13" s="63">
        <v>9.75</v>
      </c>
      <c r="C13" s="11"/>
      <c r="D13" s="223"/>
    </row>
    <row r="14" spans="1:17">
      <c r="A14" s="13" t="s">
        <v>480</v>
      </c>
      <c r="B14" s="63">
        <f>4+25.2+5.03+3.55+12.83+4.37</f>
        <v>54.97999999999999</v>
      </c>
      <c r="C14" s="11"/>
      <c r="D14" s="141"/>
    </row>
    <row r="15" spans="1:17">
      <c r="A15" s="13"/>
      <c r="B15" s="43"/>
      <c r="C15" s="11"/>
      <c r="D15" s="141"/>
    </row>
    <row r="16" spans="1:17">
      <c r="A16" s="51" t="s">
        <v>81</v>
      </c>
      <c r="B16" s="89">
        <f>SUM(B17:B20)</f>
        <v>127.03999999999999</v>
      </c>
      <c r="C16" s="11"/>
    </row>
    <row r="17" spans="1:32">
      <c r="A17" s="110" t="s">
        <v>79</v>
      </c>
      <c r="B17" s="63">
        <v>10.5</v>
      </c>
      <c r="C17" s="11"/>
      <c r="D17" s="141"/>
    </row>
    <row r="18" spans="1:32">
      <c r="A18" s="110" t="s">
        <v>77</v>
      </c>
      <c r="B18" s="63">
        <f>16+17.48+16.8</f>
        <v>50.28</v>
      </c>
      <c r="C18" s="147"/>
      <c r="D18" s="141"/>
    </row>
    <row r="19" spans="1:32">
      <c r="A19" s="110" t="s">
        <v>80</v>
      </c>
      <c r="B19" s="63">
        <v>5.47</v>
      </c>
      <c r="C19" s="147"/>
      <c r="D19" s="141"/>
    </row>
    <row r="20" spans="1:32">
      <c r="A20" s="13" t="s">
        <v>480</v>
      </c>
      <c r="B20" s="63">
        <f>11.5+24.2+11.9+10.39+2.8</f>
        <v>60.79</v>
      </c>
      <c r="C20" s="11"/>
      <c r="D20" s="141"/>
    </row>
    <row r="21" spans="1:32">
      <c r="A21" s="13"/>
      <c r="B21" s="43"/>
      <c r="C21" s="11"/>
      <c r="D21" s="141"/>
    </row>
    <row r="22" spans="1:32">
      <c r="A22" s="51" t="s">
        <v>11</v>
      </c>
      <c r="B22" s="89">
        <f>SUM(B23:B24)</f>
        <v>84.13</v>
      </c>
      <c r="C22" s="62"/>
      <c r="D22" s="141"/>
    </row>
    <row r="23" spans="1:32" s="224" customFormat="1" ht="18">
      <c r="A23" s="110" t="s">
        <v>50</v>
      </c>
      <c r="B23" s="63">
        <v>0</v>
      </c>
      <c r="C23" s="11"/>
      <c r="D23" s="141"/>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1:32" ht="34">
      <c r="A24" s="275" t="s">
        <v>505</v>
      </c>
      <c r="B24" s="63">
        <v>84.13</v>
      </c>
      <c r="C24" s="11"/>
      <c r="D24" s="141"/>
    </row>
    <row r="25" spans="1:3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32">
      <c r="A26" s="368" t="s">
        <v>521</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row>
    <row r="27" spans="1:32" ht="18">
      <c r="A27" s="100" t="s">
        <v>12</v>
      </c>
      <c r="B27" s="208">
        <v>0</v>
      </c>
      <c r="C27" s="208">
        <v>1</v>
      </c>
      <c r="D27" s="208">
        <v>2</v>
      </c>
      <c r="E27" s="208">
        <v>3</v>
      </c>
      <c r="F27" s="208">
        <v>4</v>
      </c>
      <c r="G27" s="208">
        <v>5</v>
      </c>
      <c r="H27" s="208">
        <v>6</v>
      </c>
      <c r="I27" s="208">
        <v>7</v>
      </c>
      <c r="J27" s="208">
        <v>8</v>
      </c>
      <c r="K27" s="208">
        <v>9</v>
      </c>
      <c r="L27" s="208">
        <v>10</v>
      </c>
      <c r="M27" s="208">
        <v>11</v>
      </c>
      <c r="N27" s="208">
        <v>12</v>
      </c>
      <c r="O27" s="208">
        <v>13</v>
      </c>
      <c r="P27" s="208">
        <v>14</v>
      </c>
      <c r="Q27" s="208">
        <v>15</v>
      </c>
      <c r="R27" s="208">
        <v>16</v>
      </c>
      <c r="S27" s="208">
        <v>17</v>
      </c>
      <c r="T27" s="208">
        <v>18</v>
      </c>
      <c r="U27" s="208">
        <v>19</v>
      </c>
      <c r="V27" s="208">
        <v>20</v>
      </c>
      <c r="W27" s="208">
        <v>21</v>
      </c>
      <c r="X27" s="208">
        <v>22</v>
      </c>
      <c r="Y27" s="208">
        <v>23</v>
      </c>
      <c r="Z27" s="208">
        <v>24</v>
      </c>
      <c r="AA27" s="208">
        <v>25</v>
      </c>
      <c r="AB27" s="209"/>
    </row>
    <row r="28" spans="1:32" ht="18">
      <c r="A28" s="381" t="s">
        <v>46</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3"/>
      <c r="AB28" s="209"/>
    </row>
    <row r="29" spans="1:32">
      <c r="A29" s="210" t="s">
        <v>47</v>
      </c>
      <c r="B29" s="212">
        <v>1</v>
      </c>
      <c r="C29" s="212">
        <v>0</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11"/>
    </row>
    <row r="30" spans="1:32">
      <c r="A30" s="210" t="s">
        <v>77</v>
      </c>
      <c r="B30" s="212">
        <v>1</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c r="AA30" s="212">
        <v>0</v>
      </c>
      <c r="AB30" s="11"/>
    </row>
    <row r="31" spans="1:32">
      <c r="A31" s="210" t="s">
        <v>78</v>
      </c>
      <c r="B31" s="212">
        <v>1</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c r="AA31" s="212">
        <v>0</v>
      </c>
      <c r="AB31" s="11"/>
    </row>
    <row r="32" spans="1:32">
      <c r="A32" s="210" t="s">
        <v>48</v>
      </c>
      <c r="B32" s="212">
        <v>1</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c r="Z32" s="212">
        <v>0</v>
      </c>
      <c r="AA32" s="212">
        <v>0</v>
      </c>
      <c r="AB32" s="11"/>
    </row>
    <row r="33" spans="1:28">
      <c r="A33" s="210" t="s">
        <v>49</v>
      </c>
      <c r="B33" s="212">
        <v>1</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c r="Z33" s="212">
        <v>0</v>
      </c>
      <c r="AA33" s="212">
        <v>0</v>
      </c>
      <c r="AB33" s="11"/>
    </row>
    <row r="34" spans="1:28">
      <c r="A34" s="96" t="s">
        <v>480</v>
      </c>
      <c r="B34" s="212">
        <v>1</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c r="Z34" s="212">
        <v>0</v>
      </c>
      <c r="AA34" s="212">
        <v>0</v>
      </c>
      <c r="AB34" s="11"/>
    </row>
    <row r="35" spans="1:28">
      <c r="A35" s="381" t="s">
        <v>81</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3"/>
      <c r="AB35" s="11"/>
    </row>
    <row r="36" spans="1:28">
      <c r="A36" s="202" t="s">
        <v>483</v>
      </c>
      <c r="B36" s="212">
        <v>0</v>
      </c>
      <c r="C36" s="212">
        <v>1</v>
      </c>
      <c r="D36" s="212">
        <v>1</v>
      </c>
      <c r="E36" s="212">
        <v>1</v>
      </c>
      <c r="F36" s="212">
        <v>1</v>
      </c>
      <c r="G36" s="212">
        <v>1</v>
      </c>
      <c r="H36" s="212">
        <v>1</v>
      </c>
      <c r="I36" s="212">
        <v>1</v>
      </c>
      <c r="J36" s="212">
        <v>1</v>
      </c>
      <c r="K36" s="212">
        <v>1</v>
      </c>
      <c r="L36" s="212">
        <v>1</v>
      </c>
      <c r="M36" s="212">
        <v>1</v>
      </c>
      <c r="N36" s="212">
        <v>1</v>
      </c>
      <c r="O36" s="212">
        <v>1</v>
      </c>
      <c r="P36" s="212">
        <v>1</v>
      </c>
      <c r="Q36" s="212">
        <v>1</v>
      </c>
      <c r="R36" s="212">
        <v>1</v>
      </c>
      <c r="S36" s="212">
        <v>1</v>
      </c>
      <c r="T36" s="212">
        <v>1</v>
      </c>
      <c r="U36" s="212">
        <v>1</v>
      </c>
      <c r="V36" s="212">
        <v>1</v>
      </c>
      <c r="W36" s="212">
        <v>1</v>
      </c>
      <c r="X36" s="212">
        <v>1</v>
      </c>
      <c r="Y36" s="212">
        <v>1</v>
      </c>
      <c r="Z36" s="212">
        <v>1</v>
      </c>
      <c r="AA36" s="212">
        <v>1</v>
      </c>
      <c r="AB36" s="11"/>
    </row>
    <row r="37" spans="1:28">
      <c r="A37" s="202" t="s">
        <v>482</v>
      </c>
      <c r="B37" s="212">
        <v>0</v>
      </c>
      <c r="C37" s="212">
        <v>1</v>
      </c>
      <c r="D37" s="212">
        <v>1</v>
      </c>
      <c r="E37" s="212">
        <v>1</v>
      </c>
      <c r="F37" s="212">
        <v>1</v>
      </c>
      <c r="G37" s="212">
        <v>1</v>
      </c>
      <c r="H37" s="212">
        <v>1</v>
      </c>
      <c r="I37" s="212">
        <v>1</v>
      </c>
      <c r="J37" s="212">
        <v>1</v>
      </c>
      <c r="K37" s="212">
        <v>1</v>
      </c>
      <c r="L37" s="212">
        <v>1</v>
      </c>
      <c r="M37" s="212">
        <v>1</v>
      </c>
      <c r="N37" s="212">
        <v>1</v>
      </c>
      <c r="O37" s="212">
        <v>1</v>
      </c>
      <c r="P37" s="212">
        <v>1</v>
      </c>
      <c r="Q37" s="212">
        <v>1</v>
      </c>
      <c r="R37" s="212">
        <v>1</v>
      </c>
      <c r="S37" s="212">
        <v>1</v>
      </c>
      <c r="T37" s="212">
        <v>1</v>
      </c>
      <c r="U37" s="212">
        <v>1</v>
      </c>
      <c r="V37" s="212">
        <v>1</v>
      </c>
      <c r="W37" s="212">
        <v>1</v>
      </c>
      <c r="X37" s="212">
        <v>1</v>
      </c>
      <c r="Y37" s="212">
        <v>1</v>
      </c>
      <c r="Z37" s="212">
        <v>1</v>
      </c>
      <c r="AA37" s="212">
        <v>1</v>
      </c>
      <c r="AB37" s="11"/>
    </row>
    <row r="38" spans="1:28">
      <c r="A38" s="202" t="s">
        <v>481</v>
      </c>
      <c r="B38" s="212">
        <v>0</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11"/>
    </row>
    <row r="39" spans="1:28">
      <c r="A39" s="96" t="s">
        <v>480</v>
      </c>
      <c r="B39" s="212">
        <v>0</v>
      </c>
      <c r="C39" s="212">
        <v>1</v>
      </c>
      <c r="D39" s="212">
        <v>1</v>
      </c>
      <c r="E39" s="212">
        <v>1</v>
      </c>
      <c r="F39" s="212">
        <v>1</v>
      </c>
      <c r="G39" s="212">
        <v>1</v>
      </c>
      <c r="H39" s="212">
        <v>1</v>
      </c>
      <c r="I39" s="212">
        <v>1</v>
      </c>
      <c r="J39" s="212">
        <v>1</v>
      </c>
      <c r="K39" s="212">
        <v>1</v>
      </c>
      <c r="L39" s="212">
        <v>1</v>
      </c>
      <c r="M39" s="212">
        <v>1</v>
      </c>
      <c r="N39" s="212">
        <v>1</v>
      </c>
      <c r="O39" s="212">
        <v>1</v>
      </c>
      <c r="P39" s="212">
        <v>1</v>
      </c>
      <c r="Q39" s="212">
        <v>1</v>
      </c>
      <c r="R39" s="212">
        <v>1</v>
      </c>
      <c r="S39" s="212">
        <v>1</v>
      </c>
      <c r="T39" s="212">
        <v>1</v>
      </c>
      <c r="U39" s="212">
        <v>1</v>
      </c>
      <c r="V39" s="212">
        <v>1</v>
      </c>
      <c r="W39" s="212">
        <v>1</v>
      </c>
      <c r="X39" s="212">
        <v>1</v>
      </c>
      <c r="Y39" s="212">
        <v>1</v>
      </c>
      <c r="Z39" s="212">
        <v>1</v>
      </c>
      <c r="AA39" s="212">
        <v>1</v>
      </c>
      <c r="AB39" s="11"/>
    </row>
    <row r="40" spans="1:28">
      <c r="A40" s="364" t="s">
        <v>11</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6"/>
      <c r="AB40" s="11"/>
    </row>
    <row r="41" spans="1:28">
      <c r="A41" s="202" t="s">
        <v>50</v>
      </c>
      <c r="B41" s="212">
        <v>1</v>
      </c>
      <c r="C41" s="212">
        <v>1</v>
      </c>
      <c r="D41" s="212">
        <v>1</v>
      </c>
      <c r="E41" s="212">
        <v>1</v>
      </c>
      <c r="F41" s="212">
        <v>1</v>
      </c>
      <c r="G41" s="212">
        <v>1</v>
      </c>
      <c r="H41" s="212">
        <v>1</v>
      </c>
      <c r="I41" s="212">
        <v>1</v>
      </c>
      <c r="J41" s="212">
        <v>1</v>
      </c>
      <c r="K41" s="212">
        <v>1</v>
      </c>
      <c r="L41" s="212">
        <v>1</v>
      </c>
      <c r="M41" s="212">
        <v>1</v>
      </c>
      <c r="N41" s="212">
        <v>1</v>
      </c>
      <c r="O41" s="212">
        <v>1</v>
      </c>
      <c r="P41" s="212">
        <v>1</v>
      </c>
      <c r="Q41" s="212">
        <v>1</v>
      </c>
      <c r="R41" s="212">
        <v>1</v>
      </c>
      <c r="S41" s="212">
        <v>1</v>
      </c>
      <c r="T41" s="212">
        <v>1</v>
      </c>
      <c r="U41" s="212">
        <v>1</v>
      </c>
      <c r="V41" s="212">
        <v>1</v>
      </c>
      <c r="W41" s="212">
        <v>1</v>
      </c>
      <c r="X41" s="212">
        <v>1</v>
      </c>
      <c r="Y41" s="212">
        <v>1</v>
      </c>
      <c r="Z41" s="212">
        <v>1</v>
      </c>
      <c r="AA41" s="212">
        <v>1</v>
      </c>
      <c r="AB41" s="11"/>
    </row>
    <row r="42" spans="1:28">
      <c r="A42" s="202" t="s">
        <v>5</v>
      </c>
      <c r="B42" s="212">
        <v>1</v>
      </c>
      <c r="C42" s="212">
        <v>1</v>
      </c>
      <c r="D42" s="212">
        <v>1</v>
      </c>
      <c r="E42" s="212">
        <v>1</v>
      </c>
      <c r="F42" s="212">
        <v>1</v>
      </c>
      <c r="G42" s="212">
        <v>1</v>
      </c>
      <c r="H42" s="212">
        <v>1</v>
      </c>
      <c r="I42" s="212">
        <v>1</v>
      </c>
      <c r="J42" s="212">
        <v>1</v>
      </c>
      <c r="K42" s="212">
        <v>1</v>
      </c>
      <c r="L42" s="212">
        <v>1</v>
      </c>
      <c r="M42" s="212">
        <v>1</v>
      </c>
      <c r="N42" s="212">
        <v>1</v>
      </c>
      <c r="O42" s="212">
        <v>1</v>
      </c>
      <c r="P42" s="212">
        <v>1</v>
      </c>
      <c r="Q42" s="212">
        <v>1</v>
      </c>
      <c r="R42" s="212">
        <v>1</v>
      </c>
      <c r="S42" s="212">
        <v>1</v>
      </c>
      <c r="T42" s="212">
        <v>1</v>
      </c>
      <c r="U42" s="212">
        <v>1</v>
      </c>
      <c r="V42" s="212">
        <v>1</v>
      </c>
      <c r="W42" s="212">
        <v>1</v>
      </c>
      <c r="X42" s="212">
        <v>1</v>
      </c>
      <c r="Y42" s="212">
        <v>1</v>
      </c>
      <c r="Z42" s="212">
        <v>1</v>
      </c>
      <c r="AA42" s="212">
        <v>1</v>
      </c>
      <c r="AB42" s="11"/>
    </row>
    <row r="43" spans="1:28">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c r="A44" s="364" t="s">
        <v>476</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6"/>
      <c r="AB44" s="11"/>
    </row>
    <row r="45" spans="1:28">
      <c r="A45" s="364" t="s">
        <v>46</v>
      </c>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6"/>
      <c r="AB45" s="11"/>
    </row>
    <row r="46" spans="1:28">
      <c r="A46" s="99" t="s">
        <v>47</v>
      </c>
      <c r="B46" s="41">
        <f t="shared" ref="B46:AA46" si="0">$B$9*B29</f>
        <v>0</v>
      </c>
      <c r="C46" s="41">
        <f t="shared" si="0"/>
        <v>0</v>
      </c>
      <c r="D46" s="41">
        <f t="shared" si="0"/>
        <v>0</v>
      </c>
      <c r="E46" s="41">
        <f t="shared" si="0"/>
        <v>0</v>
      </c>
      <c r="F46" s="41">
        <f t="shared" si="0"/>
        <v>0</v>
      </c>
      <c r="G46" s="41">
        <f t="shared" si="0"/>
        <v>0</v>
      </c>
      <c r="H46" s="41">
        <f t="shared" si="0"/>
        <v>0</v>
      </c>
      <c r="I46" s="41">
        <f t="shared" si="0"/>
        <v>0</v>
      </c>
      <c r="J46" s="41">
        <f t="shared" si="0"/>
        <v>0</v>
      </c>
      <c r="K46" s="41">
        <f t="shared" si="0"/>
        <v>0</v>
      </c>
      <c r="L46" s="41">
        <f t="shared" si="0"/>
        <v>0</v>
      </c>
      <c r="M46" s="41">
        <f t="shared" si="0"/>
        <v>0</v>
      </c>
      <c r="N46" s="41">
        <f t="shared" si="0"/>
        <v>0</v>
      </c>
      <c r="O46" s="41">
        <f t="shared" si="0"/>
        <v>0</v>
      </c>
      <c r="P46" s="41">
        <f t="shared" si="0"/>
        <v>0</v>
      </c>
      <c r="Q46" s="41">
        <f t="shared" si="0"/>
        <v>0</v>
      </c>
      <c r="R46" s="41">
        <f t="shared" si="0"/>
        <v>0</v>
      </c>
      <c r="S46" s="41">
        <f t="shared" si="0"/>
        <v>0</v>
      </c>
      <c r="T46" s="41">
        <f t="shared" si="0"/>
        <v>0</v>
      </c>
      <c r="U46" s="41">
        <f t="shared" si="0"/>
        <v>0</v>
      </c>
      <c r="V46" s="41">
        <f t="shared" si="0"/>
        <v>0</v>
      </c>
      <c r="W46" s="41">
        <f t="shared" si="0"/>
        <v>0</v>
      </c>
      <c r="X46" s="41">
        <f t="shared" si="0"/>
        <v>0</v>
      </c>
      <c r="Y46" s="41">
        <f t="shared" si="0"/>
        <v>0</v>
      </c>
      <c r="Z46" s="41">
        <f t="shared" si="0"/>
        <v>0</v>
      </c>
      <c r="AA46" s="41">
        <f t="shared" si="0"/>
        <v>0</v>
      </c>
      <c r="AB46" s="11"/>
    </row>
    <row r="47" spans="1:28">
      <c r="A47" s="99" t="s">
        <v>77</v>
      </c>
      <c r="B47" s="41">
        <f t="shared" ref="B47:AA47" si="1">$B$10*B30</f>
        <v>37.9</v>
      </c>
      <c r="C47" s="41">
        <f t="shared" si="1"/>
        <v>0</v>
      </c>
      <c r="D47" s="41">
        <f t="shared" si="1"/>
        <v>0</v>
      </c>
      <c r="E47" s="41">
        <f t="shared" si="1"/>
        <v>0</v>
      </c>
      <c r="F47" s="41">
        <f t="shared" si="1"/>
        <v>0</v>
      </c>
      <c r="G47" s="41">
        <f t="shared" si="1"/>
        <v>0</v>
      </c>
      <c r="H47" s="41">
        <f t="shared" si="1"/>
        <v>0</v>
      </c>
      <c r="I47" s="41">
        <f t="shared" si="1"/>
        <v>0</v>
      </c>
      <c r="J47" s="41">
        <f t="shared" si="1"/>
        <v>0</v>
      </c>
      <c r="K47" s="41">
        <f t="shared" si="1"/>
        <v>0</v>
      </c>
      <c r="L47" s="41">
        <f t="shared" si="1"/>
        <v>0</v>
      </c>
      <c r="M47" s="41">
        <f t="shared" si="1"/>
        <v>0</v>
      </c>
      <c r="N47" s="41">
        <f t="shared" si="1"/>
        <v>0</v>
      </c>
      <c r="O47" s="41">
        <f t="shared" si="1"/>
        <v>0</v>
      </c>
      <c r="P47" s="41">
        <f t="shared" si="1"/>
        <v>0</v>
      </c>
      <c r="Q47" s="41">
        <f t="shared" si="1"/>
        <v>0</v>
      </c>
      <c r="R47" s="41">
        <f t="shared" si="1"/>
        <v>0</v>
      </c>
      <c r="S47" s="41">
        <f t="shared" si="1"/>
        <v>0</v>
      </c>
      <c r="T47" s="41">
        <f t="shared" si="1"/>
        <v>0</v>
      </c>
      <c r="U47" s="41">
        <f t="shared" si="1"/>
        <v>0</v>
      </c>
      <c r="V47" s="41">
        <f t="shared" si="1"/>
        <v>0</v>
      </c>
      <c r="W47" s="41">
        <f t="shared" si="1"/>
        <v>0</v>
      </c>
      <c r="X47" s="41">
        <f t="shared" si="1"/>
        <v>0</v>
      </c>
      <c r="Y47" s="41">
        <f t="shared" si="1"/>
        <v>0</v>
      </c>
      <c r="Z47" s="41">
        <f t="shared" si="1"/>
        <v>0</v>
      </c>
      <c r="AA47" s="41">
        <f t="shared" si="1"/>
        <v>0</v>
      </c>
      <c r="AB47" s="11"/>
    </row>
    <row r="48" spans="1:28">
      <c r="A48" s="99" t="s">
        <v>78</v>
      </c>
      <c r="B48" s="41">
        <f t="shared" ref="B48:AA48" si="2">$B$11*B31</f>
        <v>63</v>
      </c>
      <c r="C48" s="41">
        <f t="shared" si="2"/>
        <v>0</v>
      </c>
      <c r="D48" s="41">
        <f t="shared" si="2"/>
        <v>0</v>
      </c>
      <c r="E48" s="41">
        <f t="shared" si="2"/>
        <v>0</v>
      </c>
      <c r="F48" s="41">
        <f t="shared" si="2"/>
        <v>0</v>
      </c>
      <c r="G48" s="41">
        <f t="shared" si="2"/>
        <v>0</v>
      </c>
      <c r="H48" s="41">
        <f t="shared" si="2"/>
        <v>0</v>
      </c>
      <c r="I48" s="41">
        <f t="shared" si="2"/>
        <v>0</v>
      </c>
      <c r="J48" s="41">
        <f t="shared" si="2"/>
        <v>0</v>
      </c>
      <c r="K48" s="41">
        <f t="shared" si="2"/>
        <v>0</v>
      </c>
      <c r="L48" s="41">
        <f t="shared" si="2"/>
        <v>0</v>
      </c>
      <c r="M48" s="41">
        <f t="shared" si="2"/>
        <v>0</v>
      </c>
      <c r="N48" s="41">
        <f t="shared" si="2"/>
        <v>0</v>
      </c>
      <c r="O48" s="41">
        <f t="shared" si="2"/>
        <v>0</v>
      </c>
      <c r="P48" s="41">
        <f t="shared" si="2"/>
        <v>0</v>
      </c>
      <c r="Q48" s="41">
        <f t="shared" si="2"/>
        <v>0</v>
      </c>
      <c r="R48" s="41">
        <f t="shared" si="2"/>
        <v>0</v>
      </c>
      <c r="S48" s="41">
        <f t="shared" si="2"/>
        <v>0</v>
      </c>
      <c r="T48" s="41">
        <f t="shared" si="2"/>
        <v>0</v>
      </c>
      <c r="U48" s="41">
        <f t="shared" si="2"/>
        <v>0</v>
      </c>
      <c r="V48" s="41">
        <f t="shared" si="2"/>
        <v>0</v>
      </c>
      <c r="W48" s="41">
        <f t="shared" si="2"/>
        <v>0</v>
      </c>
      <c r="X48" s="41">
        <f t="shared" si="2"/>
        <v>0</v>
      </c>
      <c r="Y48" s="41">
        <f t="shared" si="2"/>
        <v>0</v>
      </c>
      <c r="Z48" s="41">
        <f t="shared" si="2"/>
        <v>0</v>
      </c>
      <c r="AA48" s="41">
        <f t="shared" si="2"/>
        <v>0</v>
      </c>
      <c r="AB48" s="11"/>
    </row>
    <row r="49" spans="1:28">
      <c r="A49" s="99" t="s">
        <v>48</v>
      </c>
      <c r="B49" s="41">
        <f t="shared" ref="B49:AA49" si="3">$B$12*B32</f>
        <v>33</v>
      </c>
      <c r="C49" s="41">
        <f t="shared" si="3"/>
        <v>0</v>
      </c>
      <c r="D49" s="41">
        <f t="shared" si="3"/>
        <v>0</v>
      </c>
      <c r="E49" s="41">
        <f t="shared" si="3"/>
        <v>0</v>
      </c>
      <c r="F49" s="41">
        <f t="shared" si="3"/>
        <v>0</v>
      </c>
      <c r="G49" s="41">
        <f t="shared" si="3"/>
        <v>0</v>
      </c>
      <c r="H49" s="41">
        <f t="shared" si="3"/>
        <v>0</v>
      </c>
      <c r="I49" s="41">
        <f t="shared" si="3"/>
        <v>0</v>
      </c>
      <c r="J49" s="41">
        <f t="shared" si="3"/>
        <v>0</v>
      </c>
      <c r="K49" s="41">
        <f t="shared" si="3"/>
        <v>0</v>
      </c>
      <c r="L49" s="41">
        <f t="shared" si="3"/>
        <v>0</v>
      </c>
      <c r="M49" s="41">
        <f t="shared" si="3"/>
        <v>0</v>
      </c>
      <c r="N49" s="41">
        <f t="shared" si="3"/>
        <v>0</v>
      </c>
      <c r="O49" s="41">
        <f t="shared" si="3"/>
        <v>0</v>
      </c>
      <c r="P49" s="41">
        <f t="shared" si="3"/>
        <v>0</v>
      </c>
      <c r="Q49" s="41">
        <f t="shared" si="3"/>
        <v>0</v>
      </c>
      <c r="R49" s="41">
        <f t="shared" si="3"/>
        <v>0</v>
      </c>
      <c r="S49" s="41">
        <f t="shared" si="3"/>
        <v>0</v>
      </c>
      <c r="T49" s="41">
        <f t="shared" si="3"/>
        <v>0</v>
      </c>
      <c r="U49" s="41">
        <f t="shared" si="3"/>
        <v>0</v>
      </c>
      <c r="V49" s="41">
        <f t="shared" si="3"/>
        <v>0</v>
      </c>
      <c r="W49" s="41">
        <f t="shared" si="3"/>
        <v>0</v>
      </c>
      <c r="X49" s="41">
        <f t="shared" si="3"/>
        <v>0</v>
      </c>
      <c r="Y49" s="41">
        <f t="shared" si="3"/>
        <v>0</v>
      </c>
      <c r="Z49" s="41">
        <f t="shared" si="3"/>
        <v>0</v>
      </c>
      <c r="AA49" s="41">
        <f t="shared" si="3"/>
        <v>0</v>
      </c>
      <c r="AB49" s="11"/>
    </row>
    <row r="50" spans="1:28">
      <c r="A50" s="99" t="s">
        <v>49</v>
      </c>
      <c r="B50" s="41">
        <f t="shared" ref="B50:AA50" si="4">$B$13*B33</f>
        <v>9.75</v>
      </c>
      <c r="C50" s="41">
        <f t="shared" si="4"/>
        <v>0</v>
      </c>
      <c r="D50" s="41">
        <f t="shared" si="4"/>
        <v>0</v>
      </c>
      <c r="E50" s="41">
        <f t="shared" si="4"/>
        <v>0</v>
      </c>
      <c r="F50" s="41">
        <f t="shared" si="4"/>
        <v>0</v>
      </c>
      <c r="G50" s="41">
        <f t="shared" si="4"/>
        <v>0</v>
      </c>
      <c r="H50" s="41">
        <f t="shared" si="4"/>
        <v>0</v>
      </c>
      <c r="I50" s="41">
        <f t="shared" si="4"/>
        <v>0</v>
      </c>
      <c r="J50" s="41">
        <f t="shared" si="4"/>
        <v>0</v>
      </c>
      <c r="K50" s="41">
        <f t="shared" si="4"/>
        <v>0</v>
      </c>
      <c r="L50" s="41">
        <f t="shared" si="4"/>
        <v>0</v>
      </c>
      <c r="M50" s="41">
        <f t="shared" si="4"/>
        <v>0</v>
      </c>
      <c r="N50" s="41">
        <f t="shared" si="4"/>
        <v>0</v>
      </c>
      <c r="O50" s="41">
        <f t="shared" si="4"/>
        <v>0</v>
      </c>
      <c r="P50" s="41">
        <f t="shared" si="4"/>
        <v>0</v>
      </c>
      <c r="Q50" s="41">
        <f t="shared" si="4"/>
        <v>0</v>
      </c>
      <c r="R50" s="41">
        <f t="shared" si="4"/>
        <v>0</v>
      </c>
      <c r="S50" s="41">
        <f t="shared" si="4"/>
        <v>0</v>
      </c>
      <c r="T50" s="41">
        <f t="shared" si="4"/>
        <v>0</v>
      </c>
      <c r="U50" s="41">
        <f t="shared" si="4"/>
        <v>0</v>
      </c>
      <c r="V50" s="41">
        <f t="shared" si="4"/>
        <v>0</v>
      </c>
      <c r="W50" s="41">
        <f t="shared" si="4"/>
        <v>0</v>
      </c>
      <c r="X50" s="41">
        <f t="shared" si="4"/>
        <v>0</v>
      </c>
      <c r="Y50" s="41">
        <f t="shared" si="4"/>
        <v>0</v>
      </c>
      <c r="Z50" s="41">
        <f t="shared" si="4"/>
        <v>0</v>
      </c>
      <c r="AA50" s="41">
        <f t="shared" si="4"/>
        <v>0</v>
      </c>
      <c r="AB50" s="11"/>
    </row>
    <row r="51" spans="1:28">
      <c r="A51" s="99" t="s">
        <v>487</v>
      </c>
      <c r="B51" s="41">
        <f t="shared" ref="B51:AA51" si="5">$B$14*B34</f>
        <v>54.97999999999999</v>
      </c>
      <c r="C51" s="41">
        <f t="shared" si="5"/>
        <v>0</v>
      </c>
      <c r="D51" s="41">
        <f t="shared" si="5"/>
        <v>0</v>
      </c>
      <c r="E51" s="41">
        <f t="shared" si="5"/>
        <v>0</v>
      </c>
      <c r="F51" s="41">
        <f t="shared" si="5"/>
        <v>0</v>
      </c>
      <c r="G51" s="41">
        <f t="shared" si="5"/>
        <v>0</v>
      </c>
      <c r="H51" s="41">
        <f t="shared" si="5"/>
        <v>0</v>
      </c>
      <c r="I51" s="41">
        <f t="shared" si="5"/>
        <v>0</v>
      </c>
      <c r="J51" s="41">
        <f t="shared" si="5"/>
        <v>0</v>
      </c>
      <c r="K51" s="41">
        <f t="shared" si="5"/>
        <v>0</v>
      </c>
      <c r="L51" s="41">
        <f t="shared" si="5"/>
        <v>0</v>
      </c>
      <c r="M51" s="41">
        <f t="shared" si="5"/>
        <v>0</v>
      </c>
      <c r="N51" s="41">
        <f t="shared" si="5"/>
        <v>0</v>
      </c>
      <c r="O51" s="41">
        <f t="shared" si="5"/>
        <v>0</v>
      </c>
      <c r="P51" s="41">
        <f t="shared" si="5"/>
        <v>0</v>
      </c>
      <c r="Q51" s="41">
        <f t="shared" si="5"/>
        <v>0</v>
      </c>
      <c r="R51" s="41">
        <f t="shared" si="5"/>
        <v>0</v>
      </c>
      <c r="S51" s="41">
        <f t="shared" si="5"/>
        <v>0</v>
      </c>
      <c r="T51" s="41">
        <f t="shared" si="5"/>
        <v>0</v>
      </c>
      <c r="U51" s="41">
        <f t="shared" si="5"/>
        <v>0</v>
      </c>
      <c r="V51" s="41">
        <f t="shared" si="5"/>
        <v>0</v>
      </c>
      <c r="W51" s="41">
        <f t="shared" si="5"/>
        <v>0</v>
      </c>
      <c r="X51" s="41">
        <f t="shared" si="5"/>
        <v>0</v>
      </c>
      <c r="Y51" s="41">
        <f t="shared" si="5"/>
        <v>0</v>
      </c>
      <c r="Z51" s="41">
        <f t="shared" si="5"/>
        <v>0</v>
      </c>
      <c r="AA51" s="41">
        <f t="shared" si="5"/>
        <v>0</v>
      </c>
      <c r="AB51" s="11"/>
    </row>
    <row r="52" spans="1:28">
      <c r="A52" s="381" t="s">
        <v>81</v>
      </c>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3"/>
      <c r="AB52" s="11"/>
    </row>
    <row r="53" spans="1:28">
      <c r="A53" s="202" t="s">
        <v>79</v>
      </c>
      <c r="B53" s="41">
        <f t="shared" ref="B53:AA53" si="6">B36*$B$17</f>
        <v>0</v>
      </c>
      <c r="C53" s="41">
        <f t="shared" si="6"/>
        <v>10.5</v>
      </c>
      <c r="D53" s="41">
        <f t="shared" si="6"/>
        <v>10.5</v>
      </c>
      <c r="E53" s="41">
        <f t="shared" si="6"/>
        <v>10.5</v>
      </c>
      <c r="F53" s="41">
        <f t="shared" si="6"/>
        <v>10.5</v>
      </c>
      <c r="G53" s="41">
        <f t="shared" si="6"/>
        <v>10.5</v>
      </c>
      <c r="H53" s="41">
        <f t="shared" si="6"/>
        <v>10.5</v>
      </c>
      <c r="I53" s="41">
        <f t="shared" si="6"/>
        <v>10.5</v>
      </c>
      <c r="J53" s="41">
        <f t="shared" si="6"/>
        <v>10.5</v>
      </c>
      <c r="K53" s="41">
        <f t="shared" si="6"/>
        <v>10.5</v>
      </c>
      <c r="L53" s="41">
        <f t="shared" si="6"/>
        <v>10.5</v>
      </c>
      <c r="M53" s="41">
        <f t="shared" si="6"/>
        <v>10.5</v>
      </c>
      <c r="N53" s="41">
        <f t="shared" si="6"/>
        <v>10.5</v>
      </c>
      <c r="O53" s="41">
        <f t="shared" si="6"/>
        <v>10.5</v>
      </c>
      <c r="P53" s="41">
        <f t="shared" si="6"/>
        <v>10.5</v>
      </c>
      <c r="Q53" s="41">
        <f t="shared" si="6"/>
        <v>10.5</v>
      </c>
      <c r="R53" s="41">
        <f t="shared" si="6"/>
        <v>10.5</v>
      </c>
      <c r="S53" s="41">
        <f t="shared" si="6"/>
        <v>10.5</v>
      </c>
      <c r="T53" s="41">
        <f t="shared" si="6"/>
        <v>10.5</v>
      </c>
      <c r="U53" s="41">
        <f t="shared" si="6"/>
        <v>10.5</v>
      </c>
      <c r="V53" s="41">
        <f t="shared" si="6"/>
        <v>10.5</v>
      </c>
      <c r="W53" s="41">
        <f t="shared" si="6"/>
        <v>10.5</v>
      </c>
      <c r="X53" s="41">
        <f t="shared" si="6"/>
        <v>10.5</v>
      </c>
      <c r="Y53" s="41">
        <f t="shared" si="6"/>
        <v>10.5</v>
      </c>
      <c r="Z53" s="41">
        <f t="shared" si="6"/>
        <v>10.5</v>
      </c>
      <c r="AA53" s="41">
        <f t="shared" si="6"/>
        <v>10.5</v>
      </c>
      <c r="AB53" s="11"/>
    </row>
    <row r="54" spans="1:28" s="142" customFormat="1">
      <c r="A54" s="202" t="s">
        <v>77</v>
      </c>
      <c r="B54" s="41">
        <f t="shared" ref="B54:AA54" si="7">B37*$B$18</f>
        <v>0</v>
      </c>
      <c r="C54" s="41">
        <f t="shared" si="7"/>
        <v>50.28</v>
      </c>
      <c r="D54" s="41">
        <f t="shared" si="7"/>
        <v>50.28</v>
      </c>
      <c r="E54" s="41">
        <f t="shared" si="7"/>
        <v>50.28</v>
      </c>
      <c r="F54" s="41">
        <f t="shared" si="7"/>
        <v>50.28</v>
      </c>
      <c r="G54" s="41">
        <f t="shared" si="7"/>
        <v>50.28</v>
      </c>
      <c r="H54" s="41">
        <f t="shared" si="7"/>
        <v>50.28</v>
      </c>
      <c r="I54" s="41">
        <f t="shared" si="7"/>
        <v>50.28</v>
      </c>
      <c r="J54" s="41">
        <f t="shared" si="7"/>
        <v>50.28</v>
      </c>
      <c r="K54" s="41">
        <f t="shared" si="7"/>
        <v>50.28</v>
      </c>
      <c r="L54" s="41">
        <f t="shared" si="7"/>
        <v>50.28</v>
      </c>
      <c r="M54" s="41">
        <f t="shared" si="7"/>
        <v>50.28</v>
      </c>
      <c r="N54" s="41">
        <f t="shared" si="7"/>
        <v>50.28</v>
      </c>
      <c r="O54" s="41">
        <f t="shared" si="7"/>
        <v>50.28</v>
      </c>
      <c r="P54" s="41">
        <f t="shared" si="7"/>
        <v>50.28</v>
      </c>
      <c r="Q54" s="41">
        <f t="shared" si="7"/>
        <v>50.28</v>
      </c>
      <c r="R54" s="41">
        <f t="shared" si="7"/>
        <v>50.28</v>
      </c>
      <c r="S54" s="41">
        <f t="shared" si="7"/>
        <v>50.28</v>
      </c>
      <c r="T54" s="41">
        <f t="shared" si="7"/>
        <v>50.28</v>
      </c>
      <c r="U54" s="41">
        <f t="shared" si="7"/>
        <v>50.28</v>
      </c>
      <c r="V54" s="41">
        <f t="shared" si="7"/>
        <v>50.28</v>
      </c>
      <c r="W54" s="41">
        <f t="shared" si="7"/>
        <v>50.28</v>
      </c>
      <c r="X54" s="41">
        <f t="shared" si="7"/>
        <v>50.28</v>
      </c>
      <c r="Y54" s="41">
        <f t="shared" si="7"/>
        <v>50.28</v>
      </c>
      <c r="Z54" s="41">
        <f t="shared" si="7"/>
        <v>50.28</v>
      </c>
      <c r="AA54" s="41">
        <f t="shared" si="7"/>
        <v>50.28</v>
      </c>
      <c r="AB54" s="11"/>
    </row>
    <row r="55" spans="1:28">
      <c r="A55" s="202" t="s">
        <v>80</v>
      </c>
      <c r="B55" s="41">
        <f t="shared" ref="B55:AA55" si="8">B38*$B$19</f>
        <v>0</v>
      </c>
      <c r="C55" s="41">
        <f t="shared" si="8"/>
        <v>5.47</v>
      </c>
      <c r="D55" s="41">
        <f t="shared" si="8"/>
        <v>5.47</v>
      </c>
      <c r="E55" s="41">
        <f t="shared" si="8"/>
        <v>5.47</v>
      </c>
      <c r="F55" s="41">
        <f t="shared" si="8"/>
        <v>5.47</v>
      </c>
      <c r="G55" s="41">
        <f t="shared" si="8"/>
        <v>5.47</v>
      </c>
      <c r="H55" s="41">
        <f t="shared" si="8"/>
        <v>5.47</v>
      </c>
      <c r="I55" s="41">
        <f t="shared" si="8"/>
        <v>5.47</v>
      </c>
      <c r="J55" s="41">
        <f t="shared" si="8"/>
        <v>5.47</v>
      </c>
      <c r="K55" s="41">
        <f t="shared" si="8"/>
        <v>5.47</v>
      </c>
      <c r="L55" s="41">
        <f t="shared" si="8"/>
        <v>5.47</v>
      </c>
      <c r="M55" s="41">
        <f t="shared" si="8"/>
        <v>5.47</v>
      </c>
      <c r="N55" s="41">
        <f t="shared" si="8"/>
        <v>5.47</v>
      </c>
      <c r="O55" s="41">
        <f t="shared" si="8"/>
        <v>5.47</v>
      </c>
      <c r="P55" s="41">
        <f t="shared" si="8"/>
        <v>5.47</v>
      </c>
      <c r="Q55" s="41">
        <f t="shared" si="8"/>
        <v>5.47</v>
      </c>
      <c r="R55" s="41">
        <f t="shared" si="8"/>
        <v>5.47</v>
      </c>
      <c r="S55" s="41">
        <f t="shared" si="8"/>
        <v>5.47</v>
      </c>
      <c r="T55" s="41">
        <f t="shared" si="8"/>
        <v>5.47</v>
      </c>
      <c r="U55" s="41">
        <f t="shared" si="8"/>
        <v>5.47</v>
      </c>
      <c r="V55" s="41">
        <f t="shared" si="8"/>
        <v>5.47</v>
      </c>
      <c r="W55" s="41">
        <f t="shared" si="8"/>
        <v>5.47</v>
      </c>
      <c r="X55" s="41">
        <f t="shared" si="8"/>
        <v>5.47</v>
      </c>
      <c r="Y55" s="41">
        <f t="shared" si="8"/>
        <v>5.47</v>
      </c>
      <c r="Z55" s="41">
        <f t="shared" si="8"/>
        <v>5.47</v>
      </c>
      <c r="AA55" s="41">
        <f t="shared" si="8"/>
        <v>5.47</v>
      </c>
      <c r="AB55" s="11"/>
    </row>
    <row r="56" spans="1:28">
      <c r="A56" s="202" t="s">
        <v>486</v>
      </c>
      <c r="B56" s="41">
        <f t="shared" ref="B56:AA56" si="9">B39*$B$20</f>
        <v>0</v>
      </c>
      <c r="C56" s="41">
        <f t="shared" si="9"/>
        <v>60.79</v>
      </c>
      <c r="D56" s="41">
        <f t="shared" si="9"/>
        <v>60.79</v>
      </c>
      <c r="E56" s="41">
        <f t="shared" si="9"/>
        <v>60.79</v>
      </c>
      <c r="F56" s="41">
        <f t="shared" si="9"/>
        <v>60.79</v>
      </c>
      <c r="G56" s="41">
        <f t="shared" si="9"/>
        <v>60.79</v>
      </c>
      <c r="H56" s="41">
        <f t="shared" si="9"/>
        <v>60.79</v>
      </c>
      <c r="I56" s="41">
        <f t="shared" si="9"/>
        <v>60.79</v>
      </c>
      <c r="J56" s="41">
        <f t="shared" si="9"/>
        <v>60.79</v>
      </c>
      <c r="K56" s="41">
        <f t="shared" si="9"/>
        <v>60.79</v>
      </c>
      <c r="L56" s="41">
        <f t="shared" si="9"/>
        <v>60.79</v>
      </c>
      <c r="M56" s="41">
        <f t="shared" si="9"/>
        <v>60.79</v>
      </c>
      <c r="N56" s="41">
        <f t="shared" si="9"/>
        <v>60.79</v>
      </c>
      <c r="O56" s="41">
        <f t="shared" si="9"/>
        <v>60.79</v>
      </c>
      <c r="P56" s="41">
        <f t="shared" si="9"/>
        <v>60.79</v>
      </c>
      <c r="Q56" s="41">
        <f t="shared" si="9"/>
        <v>60.79</v>
      </c>
      <c r="R56" s="41">
        <f t="shared" si="9"/>
        <v>60.79</v>
      </c>
      <c r="S56" s="41">
        <f t="shared" si="9"/>
        <v>60.79</v>
      </c>
      <c r="T56" s="41">
        <f t="shared" si="9"/>
        <v>60.79</v>
      </c>
      <c r="U56" s="41">
        <f t="shared" si="9"/>
        <v>60.79</v>
      </c>
      <c r="V56" s="41">
        <f t="shared" si="9"/>
        <v>60.79</v>
      </c>
      <c r="W56" s="41">
        <f t="shared" si="9"/>
        <v>60.79</v>
      </c>
      <c r="X56" s="41">
        <f t="shared" si="9"/>
        <v>60.79</v>
      </c>
      <c r="Y56" s="41">
        <f t="shared" si="9"/>
        <v>60.79</v>
      </c>
      <c r="Z56" s="41">
        <f t="shared" si="9"/>
        <v>60.79</v>
      </c>
      <c r="AA56" s="41">
        <f t="shared" si="9"/>
        <v>60.79</v>
      </c>
      <c r="AB56" s="11"/>
    </row>
    <row r="57" spans="1:28">
      <c r="A57" s="364" t="s">
        <v>484</v>
      </c>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6"/>
      <c r="AB57" s="11"/>
    </row>
    <row r="58" spans="1:28">
      <c r="A58" s="99" t="s">
        <v>50</v>
      </c>
      <c r="B58" s="41">
        <f t="shared" ref="B58:AA58" si="10">$B$23*B41</f>
        <v>0</v>
      </c>
      <c r="C58" s="41">
        <f t="shared" si="10"/>
        <v>0</v>
      </c>
      <c r="D58" s="41">
        <f t="shared" si="10"/>
        <v>0</v>
      </c>
      <c r="E58" s="41">
        <f t="shared" si="10"/>
        <v>0</v>
      </c>
      <c r="F58" s="41">
        <f t="shared" si="10"/>
        <v>0</v>
      </c>
      <c r="G58" s="41">
        <f t="shared" si="10"/>
        <v>0</v>
      </c>
      <c r="H58" s="41">
        <f t="shared" si="10"/>
        <v>0</v>
      </c>
      <c r="I58" s="41">
        <f t="shared" si="10"/>
        <v>0</v>
      </c>
      <c r="J58" s="41">
        <f t="shared" si="10"/>
        <v>0</v>
      </c>
      <c r="K58" s="41">
        <f t="shared" si="10"/>
        <v>0</v>
      </c>
      <c r="L58" s="41">
        <f t="shared" si="10"/>
        <v>0</v>
      </c>
      <c r="M58" s="41">
        <f t="shared" si="10"/>
        <v>0</v>
      </c>
      <c r="N58" s="41">
        <f t="shared" si="10"/>
        <v>0</v>
      </c>
      <c r="O58" s="41">
        <f t="shared" si="10"/>
        <v>0</v>
      </c>
      <c r="P58" s="41">
        <f t="shared" si="10"/>
        <v>0</v>
      </c>
      <c r="Q58" s="41">
        <f t="shared" si="10"/>
        <v>0</v>
      </c>
      <c r="R58" s="41">
        <f t="shared" si="10"/>
        <v>0</v>
      </c>
      <c r="S58" s="41">
        <f t="shared" si="10"/>
        <v>0</v>
      </c>
      <c r="T58" s="41">
        <f t="shared" si="10"/>
        <v>0</v>
      </c>
      <c r="U58" s="41">
        <f t="shared" si="10"/>
        <v>0</v>
      </c>
      <c r="V58" s="41">
        <f t="shared" si="10"/>
        <v>0</v>
      </c>
      <c r="W58" s="41">
        <f t="shared" si="10"/>
        <v>0</v>
      </c>
      <c r="X58" s="41">
        <f t="shared" si="10"/>
        <v>0</v>
      </c>
      <c r="Y58" s="41">
        <f t="shared" si="10"/>
        <v>0</v>
      </c>
      <c r="Z58" s="41">
        <f t="shared" si="10"/>
        <v>0</v>
      </c>
      <c r="AA58" s="41">
        <f t="shared" si="10"/>
        <v>0</v>
      </c>
      <c r="AB58" s="11"/>
    </row>
    <row r="59" spans="1:28">
      <c r="A59" s="99" t="s">
        <v>485</v>
      </c>
      <c r="B59" s="41">
        <f t="shared" ref="B59:AA59" si="11">$B$24*B42</f>
        <v>84.13</v>
      </c>
      <c r="C59" s="41">
        <f t="shared" si="11"/>
        <v>84.13</v>
      </c>
      <c r="D59" s="41">
        <f t="shared" si="11"/>
        <v>84.13</v>
      </c>
      <c r="E59" s="41">
        <f t="shared" si="11"/>
        <v>84.13</v>
      </c>
      <c r="F59" s="41">
        <f t="shared" si="11"/>
        <v>84.13</v>
      </c>
      <c r="G59" s="41">
        <f t="shared" si="11"/>
        <v>84.13</v>
      </c>
      <c r="H59" s="41">
        <f t="shared" si="11"/>
        <v>84.13</v>
      </c>
      <c r="I59" s="41">
        <f t="shared" si="11"/>
        <v>84.13</v>
      </c>
      <c r="J59" s="41">
        <f t="shared" si="11"/>
        <v>84.13</v>
      </c>
      <c r="K59" s="41">
        <f t="shared" si="11"/>
        <v>84.13</v>
      </c>
      <c r="L59" s="41">
        <f t="shared" si="11"/>
        <v>84.13</v>
      </c>
      <c r="M59" s="41">
        <f t="shared" si="11"/>
        <v>84.13</v>
      </c>
      <c r="N59" s="41">
        <f t="shared" si="11"/>
        <v>84.13</v>
      </c>
      <c r="O59" s="41">
        <f t="shared" si="11"/>
        <v>84.13</v>
      </c>
      <c r="P59" s="41">
        <f t="shared" si="11"/>
        <v>84.13</v>
      </c>
      <c r="Q59" s="41">
        <f t="shared" si="11"/>
        <v>84.13</v>
      </c>
      <c r="R59" s="41">
        <f t="shared" si="11"/>
        <v>84.13</v>
      </c>
      <c r="S59" s="41">
        <f t="shared" si="11"/>
        <v>84.13</v>
      </c>
      <c r="T59" s="41">
        <f t="shared" si="11"/>
        <v>84.13</v>
      </c>
      <c r="U59" s="41">
        <f t="shared" si="11"/>
        <v>84.13</v>
      </c>
      <c r="V59" s="41">
        <f t="shared" si="11"/>
        <v>84.13</v>
      </c>
      <c r="W59" s="41">
        <f t="shared" si="11"/>
        <v>84.13</v>
      </c>
      <c r="X59" s="41">
        <f t="shared" si="11"/>
        <v>84.13</v>
      </c>
      <c r="Y59" s="41">
        <f t="shared" si="11"/>
        <v>84.13</v>
      </c>
      <c r="Z59" s="41">
        <f t="shared" si="11"/>
        <v>84.13</v>
      </c>
      <c r="AA59" s="41">
        <f t="shared" si="11"/>
        <v>84.13</v>
      </c>
      <c r="AB59" s="11"/>
    </row>
    <row r="60" spans="1:28">
      <c r="A60" s="203" t="s">
        <v>30</v>
      </c>
      <c r="B60" s="41">
        <f t="shared" ref="B60:AA60" si="12">SUM(B46:B59)</f>
        <v>282.76</v>
      </c>
      <c r="C60" s="41">
        <f t="shared" si="12"/>
        <v>211.17</v>
      </c>
      <c r="D60" s="41">
        <f t="shared" si="12"/>
        <v>211.17</v>
      </c>
      <c r="E60" s="41">
        <f t="shared" si="12"/>
        <v>211.17</v>
      </c>
      <c r="F60" s="41">
        <f t="shared" si="12"/>
        <v>211.17</v>
      </c>
      <c r="G60" s="41">
        <f t="shared" si="12"/>
        <v>211.17</v>
      </c>
      <c r="H60" s="41">
        <f t="shared" si="12"/>
        <v>211.17</v>
      </c>
      <c r="I60" s="41">
        <f t="shared" si="12"/>
        <v>211.17</v>
      </c>
      <c r="J60" s="41">
        <f t="shared" si="12"/>
        <v>211.17</v>
      </c>
      <c r="K60" s="41">
        <f t="shared" si="12"/>
        <v>211.17</v>
      </c>
      <c r="L60" s="41">
        <f t="shared" si="12"/>
        <v>211.17</v>
      </c>
      <c r="M60" s="41">
        <f t="shared" si="12"/>
        <v>211.17</v>
      </c>
      <c r="N60" s="41">
        <f t="shared" si="12"/>
        <v>211.17</v>
      </c>
      <c r="O60" s="41">
        <f t="shared" si="12"/>
        <v>211.17</v>
      </c>
      <c r="P60" s="41">
        <f t="shared" si="12"/>
        <v>211.17</v>
      </c>
      <c r="Q60" s="41">
        <f t="shared" si="12"/>
        <v>211.17</v>
      </c>
      <c r="R60" s="41">
        <f t="shared" si="12"/>
        <v>211.17</v>
      </c>
      <c r="S60" s="41">
        <f t="shared" si="12"/>
        <v>211.17</v>
      </c>
      <c r="T60" s="41">
        <f t="shared" si="12"/>
        <v>211.17</v>
      </c>
      <c r="U60" s="41">
        <f t="shared" si="12"/>
        <v>211.17</v>
      </c>
      <c r="V60" s="41">
        <f t="shared" si="12"/>
        <v>211.17</v>
      </c>
      <c r="W60" s="41">
        <f t="shared" si="12"/>
        <v>211.17</v>
      </c>
      <c r="X60" s="41">
        <f t="shared" si="12"/>
        <v>211.17</v>
      </c>
      <c r="Y60" s="41">
        <f t="shared" si="12"/>
        <v>211.17</v>
      </c>
      <c r="Z60" s="41">
        <f t="shared" si="12"/>
        <v>211.17</v>
      </c>
      <c r="AA60" s="41">
        <f t="shared" si="12"/>
        <v>211.17</v>
      </c>
      <c r="AB60" s="19"/>
    </row>
    <row r="61" spans="1:28">
      <c r="A61" s="204" t="s">
        <v>31</v>
      </c>
      <c r="B61" s="88">
        <f t="shared" ref="B61:AA61" si="13">B60/((1+$B$5)^B27)</f>
        <v>282.76</v>
      </c>
      <c r="C61" s="88">
        <f t="shared" si="13"/>
        <v>199.21698113207546</v>
      </c>
      <c r="D61" s="88">
        <f t="shared" si="13"/>
        <v>187.94054823780701</v>
      </c>
      <c r="E61" s="88">
        <f t="shared" si="13"/>
        <v>177.30240399793112</v>
      </c>
      <c r="F61" s="88">
        <f t="shared" si="13"/>
        <v>167.26641886597275</v>
      </c>
      <c r="G61" s="88">
        <f t="shared" si="13"/>
        <v>157.79850836412521</v>
      </c>
      <c r="H61" s="88">
        <f t="shared" si="13"/>
        <v>148.86651732464642</v>
      </c>
      <c r="I61" s="88">
        <f t="shared" si="13"/>
        <v>140.44011068362869</v>
      </c>
      <c r="J61" s="88">
        <f t="shared" si="13"/>
        <v>132.4906704562535</v>
      </c>
      <c r="K61" s="88">
        <f t="shared" si="13"/>
        <v>124.99119854363538</v>
      </c>
      <c r="L61" s="88">
        <f t="shared" si="13"/>
        <v>117.91622504116543</v>
      </c>
      <c r="M61" s="88">
        <f t="shared" si="13"/>
        <v>111.24172173694851</v>
      </c>
      <c r="N61" s="88">
        <f t="shared" si="13"/>
        <v>104.9450205065552</v>
      </c>
      <c r="O61" s="88">
        <f t="shared" si="13"/>
        <v>99.004736326938854</v>
      </c>
      <c r="P61" s="88">
        <f t="shared" si="13"/>
        <v>93.40069464805552</v>
      </c>
      <c r="Q61" s="88">
        <f t="shared" si="13"/>
        <v>88.113862875524049</v>
      </c>
      <c r="R61" s="88">
        <f t="shared" si="13"/>
        <v>83.126285731626481</v>
      </c>
      <c r="S61" s="88">
        <f t="shared" si="13"/>
        <v>78.421024275119322</v>
      </c>
      <c r="T61" s="88">
        <f t="shared" si="13"/>
        <v>73.982098372754066</v>
      </c>
      <c r="U61" s="88">
        <f t="shared" si="13"/>
        <v>69.79443242712648</v>
      </c>
      <c r="V61" s="88">
        <f t="shared" si="13"/>
        <v>65.84380417653442</v>
      </c>
      <c r="W61" s="88">
        <f t="shared" si="13"/>
        <v>62.116796392956978</v>
      </c>
      <c r="X61" s="88">
        <f t="shared" si="13"/>
        <v>58.600751314110354</v>
      </c>
      <c r="Y61" s="88">
        <f t="shared" si="13"/>
        <v>55.283727654821085</v>
      </c>
      <c r="Z61" s="88">
        <f t="shared" si="13"/>
        <v>52.154460051718011</v>
      </c>
      <c r="AA61" s="88">
        <f t="shared" si="13"/>
        <v>49.202320803507561</v>
      </c>
      <c r="AB61" s="11"/>
    </row>
    <row r="62" spans="1:28">
      <c r="A62" s="198"/>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1"/>
    </row>
    <row r="63" spans="1:28">
      <c r="A63" s="378" t="s">
        <v>475</v>
      </c>
      <c r="B63" s="378"/>
      <c r="C63" s="378"/>
      <c r="D63" s="378"/>
      <c r="E63" s="378"/>
      <c r="F63" s="378"/>
      <c r="G63" s="378"/>
      <c r="H63" s="378"/>
      <c r="I63" s="10"/>
      <c r="J63" s="376" t="s">
        <v>101</v>
      </c>
      <c r="K63" s="377"/>
      <c r="L63" s="10"/>
      <c r="M63" s="10"/>
      <c r="N63" s="10"/>
      <c r="O63" s="10"/>
      <c r="P63" s="10"/>
      <c r="Q63" s="10"/>
      <c r="R63" s="10"/>
      <c r="S63" s="10"/>
      <c r="T63" s="10"/>
      <c r="U63" s="10"/>
      <c r="V63" s="10"/>
      <c r="W63" s="10"/>
      <c r="X63" s="10"/>
      <c r="Y63" s="10"/>
      <c r="Z63" s="10"/>
      <c r="AA63" s="10"/>
      <c r="AB63" s="10"/>
    </row>
    <row r="64" spans="1:28">
      <c r="A64" s="13"/>
      <c r="B64" s="49" t="s">
        <v>21</v>
      </c>
      <c r="C64" s="49" t="s">
        <v>44</v>
      </c>
      <c r="D64" s="49" t="s">
        <v>83</v>
      </c>
      <c r="E64" s="49" t="s">
        <v>84</v>
      </c>
      <c r="F64" s="49"/>
      <c r="G64" s="49" t="s">
        <v>45</v>
      </c>
      <c r="H64" s="49"/>
      <c r="I64" s="10"/>
      <c r="J64" s="217" t="s">
        <v>3</v>
      </c>
      <c r="K64" s="102"/>
      <c r="L64" s="10"/>
      <c r="M64" s="10"/>
      <c r="N64" s="10"/>
      <c r="O64" s="10"/>
      <c r="P64" s="10"/>
      <c r="Q64" s="10"/>
      <c r="R64" s="10"/>
      <c r="S64" s="10"/>
      <c r="T64" s="10"/>
      <c r="U64" s="10"/>
      <c r="V64" s="10"/>
      <c r="W64" s="10"/>
      <c r="X64" s="10"/>
      <c r="Y64" s="10"/>
      <c r="Z64" s="10"/>
      <c r="AA64" s="10"/>
      <c r="AB64" s="10"/>
    </row>
    <row r="65" spans="1:28">
      <c r="A65" s="40" t="s">
        <v>51</v>
      </c>
      <c r="B65" s="13" t="s">
        <v>52</v>
      </c>
      <c r="C65" s="213">
        <v>90</v>
      </c>
      <c r="D65" s="214">
        <f>K65</f>
        <v>3.18</v>
      </c>
      <c r="E65" s="41">
        <f>C65*D65</f>
        <v>286.2</v>
      </c>
      <c r="F65" s="42"/>
      <c r="G65" s="199" t="s">
        <v>82</v>
      </c>
      <c r="H65" s="13"/>
      <c r="I65" s="10"/>
      <c r="J65" s="217" t="s">
        <v>103</v>
      </c>
      <c r="K65" s="216">
        <v>3.18</v>
      </c>
      <c r="L65" s="10"/>
      <c r="M65" s="10"/>
      <c r="N65" s="10"/>
      <c r="O65" s="10"/>
      <c r="P65" s="10"/>
      <c r="Q65" s="10"/>
      <c r="R65" s="10"/>
      <c r="S65" s="10"/>
      <c r="T65" s="10"/>
      <c r="U65" s="10"/>
      <c r="V65" s="10"/>
      <c r="W65" s="10"/>
      <c r="X65" s="10"/>
      <c r="Y65" s="10"/>
      <c r="Z65" s="10"/>
      <c r="AA65" s="10"/>
      <c r="AB65" s="10"/>
    </row>
    <row r="66" spans="1:28" ht="45.75" customHeight="1">
      <c r="A66" s="40" t="s">
        <v>51</v>
      </c>
      <c r="B66" s="13" t="s">
        <v>52</v>
      </c>
      <c r="C66" s="213">
        <v>90</v>
      </c>
      <c r="D66" s="214">
        <f>References!I26</f>
        <v>0</v>
      </c>
      <c r="E66" s="41">
        <f>C66*D66</f>
        <v>0</v>
      </c>
      <c r="F66" s="127"/>
      <c r="G66" s="379" t="s">
        <v>85</v>
      </c>
      <c r="H66" s="380"/>
      <c r="I66" s="10"/>
      <c r="J66" s="218" t="s">
        <v>102</v>
      </c>
      <c r="K66" s="102"/>
      <c r="L66" s="10"/>
      <c r="M66" s="10"/>
      <c r="N66" s="10"/>
      <c r="O66" s="10"/>
      <c r="P66" s="10"/>
      <c r="Q66" s="10"/>
      <c r="R66" s="10"/>
      <c r="S66" s="10"/>
      <c r="T66" s="10"/>
      <c r="U66" s="10"/>
      <c r="V66" s="10"/>
      <c r="W66" s="10"/>
      <c r="X66" s="10"/>
      <c r="Y66" s="10"/>
      <c r="Z66" s="10"/>
      <c r="AA66" s="10"/>
      <c r="AB66" s="10"/>
    </row>
    <row r="67" spans="1:28">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c r="A68" s="364" t="s">
        <v>432</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6"/>
      <c r="AB68" s="11"/>
    </row>
    <row r="69" spans="1:28">
      <c r="A69" s="90" t="s">
        <v>91</v>
      </c>
      <c r="B69" s="8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11"/>
    </row>
    <row r="70" spans="1:28">
      <c r="A70" s="91" t="s">
        <v>440</v>
      </c>
      <c r="B70" s="8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11"/>
    </row>
    <row r="71" spans="1:28">
      <c r="A71" s="91" t="s">
        <v>441</v>
      </c>
      <c r="B71" s="8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11"/>
    </row>
    <row r="72" spans="1:28">
      <c r="A72" s="91" t="s">
        <v>442</v>
      </c>
      <c r="B72" s="8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11"/>
    </row>
    <row r="73" spans="1:28">
      <c r="A73" s="91" t="s">
        <v>92</v>
      </c>
      <c r="B73" s="8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11"/>
    </row>
    <row r="74" spans="1:28">
      <c r="A74" s="91" t="s">
        <v>94</v>
      </c>
      <c r="B74" s="86"/>
      <c r="C74" s="41">
        <f t="shared" ref="C74:AA74" si="14">$E$65</f>
        <v>286.2</v>
      </c>
      <c r="D74" s="41">
        <f t="shared" si="14"/>
        <v>286.2</v>
      </c>
      <c r="E74" s="41">
        <f t="shared" si="14"/>
        <v>286.2</v>
      </c>
      <c r="F74" s="41">
        <f t="shared" si="14"/>
        <v>286.2</v>
      </c>
      <c r="G74" s="41">
        <f t="shared" si="14"/>
        <v>286.2</v>
      </c>
      <c r="H74" s="41">
        <f t="shared" si="14"/>
        <v>286.2</v>
      </c>
      <c r="I74" s="41">
        <f t="shared" si="14"/>
        <v>286.2</v>
      </c>
      <c r="J74" s="41">
        <f t="shared" si="14"/>
        <v>286.2</v>
      </c>
      <c r="K74" s="41">
        <f t="shared" si="14"/>
        <v>286.2</v>
      </c>
      <c r="L74" s="41">
        <f t="shared" si="14"/>
        <v>286.2</v>
      </c>
      <c r="M74" s="41">
        <f t="shared" si="14"/>
        <v>286.2</v>
      </c>
      <c r="N74" s="41">
        <f t="shared" si="14"/>
        <v>286.2</v>
      </c>
      <c r="O74" s="41">
        <f t="shared" si="14"/>
        <v>286.2</v>
      </c>
      <c r="P74" s="41">
        <f t="shared" si="14"/>
        <v>286.2</v>
      </c>
      <c r="Q74" s="41">
        <f t="shared" si="14"/>
        <v>286.2</v>
      </c>
      <c r="R74" s="41">
        <f t="shared" si="14"/>
        <v>286.2</v>
      </c>
      <c r="S74" s="41">
        <f t="shared" si="14"/>
        <v>286.2</v>
      </c>
      <c r="T74" s="41">
        <f t="shared" si="14"/>
        <v>286.2</v>
      </c>
      <c r="U74" s="41">
        <f t="shared" si="14"/>
        <v>286.2</v>
      </c>
      <c r="V74" s="41">
        <f t="shared" si="14"/>
        <v>286.2</v>
      </c>
      <c r="W74" s="41">
        <f t="shared" si="14"/>
        <v>286.2</v>
      </c>
      <c r="X74" s="41">
        <f t="shared" si="14"/>
        <v>286.2</v>
      </c>
      <c r="Y74" s="41">
        <f t="shared" si="14"/>
        <v>286.2</v>
      </c>
      <c r="Z74" s="41">
        <f t="shared" si="14"/>
        <v>286.2</v>
      </c>
      <c r="AA74" s="41">
        <f t="shared" si="14"/>
        <v>286.2</v>
      </c>
      <c r="AB74" s="11"/>
    </row>
    <row r="75" spans="1:28">
      <c r="A75" s="92" t="s">
        <v>93</v>
      </c>
      <c r="B75" s="8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11"/>
    </row>
    <row r="76" spans="1:28">
      <c r="A76" s="93" t="s">
        <v>30</v>
      </c>
      <c r="B76" s="41">
        <f t="shared" ref="B76:AA76" si="15">SUM(B69:B75)</f>
        <v>0</v>
      </c>
      <c r="C76" s="41">
        <f t="shared" si="15"/>
        <v>286.2</v>
      </c>
      <c r="D76" s="41">
        <f t="shared" si="15"/>
        <v>286.2</v>
      </c>
      <c r="E76" s="41">
        <f t="shared" si="15"/>
        <v>286.2</v>
      </c>
      <c r="F76" s="41">
        <f t="shared" si="15"/>
        <v>286.2</v>
      </c>
      <c r="G76" s="41">
        <f t="shared" si="15"/>
        <v>286.2</v>
      </c>
      <c r="H76" s="41">
        <f t="shared" si="15"/>
        <v>286.2</v>
      </c>
      <c r="I76" s="41">
        <f t="shared" si="15"/>
        <v>286.2</v>
      </c>
      <c r="J76" s="41">
        <f t="shared" si="15"/>
        <v>286.2</v>
      </c>
      <c r="K76" s="41">
        <f t="shared" si="15"/>
        <v>286.2</v>
      </c>
      <c r="L76" s="41">
        <f t="shared" si="15"/>
        <v>286.2</v>
      </c>
      <c r="M76" s="41">
        <f t="shared" si="15"/>
        <v>286.2</v>
      </c>
      <c r="N76" s="41">
        <f t="shared" si="15"/>
        <v>286.2</v>
      </c>
      <c r="O76" s="41">
        <f t="shared" si="15"/>
        <v>286.2</v>
      </c>
      <c r="P76" s="41">
        <f t="shared" si="15"/>
        <v>286.2</v>
      </c>
      <c r="Q76" s="41">
        <f t="shared" si="15"/>
        <v>286.2</v>
      </c>
      <c r="R76" s="41">
        <f t="shared" si="15"/>
        <v>286.2</v>
      </c>
      <c r="S76" s="41">
        <f t="shared" si="15"/>
        <v>286.2</v>
      </c>
      <c r="T76" s="41">
        <f t="shared" si="15"/>
        <v>286.2</v>
      </c>
      <c r="U76" s="41">
        <f t="shared" si="15"/>
        <v>286.2</v>
      </c>
      <c r="V76" s="41">
        <f t="shared" si="15"/>
        <v>286.2</v>
      </c>
      <c r="W76" s="41">
        <f t="shared" si="15"/>
        <v>286.2</v>
      </c>
      <c r="X76" s="41">
        <f t="shared" si="15"/>
        <v>286.2</v>
      </c>
      <c r="Y76" s="41">
        <f t="shared" si="15"/>
        <v>286.2</v>
      </c>
      <c r="Z76" s="41">
        <f t="shared" si="15"/>
        <v>286.2</v>
      </c>
      <c r="AA76" s="41">
        <f t="shared" si="15"/>
        <v>286.2</v>
      </c>
      <c r="AB76" s="19"/>
    </row>
    <row r="77" spans="1:28">
      <c r="A77" s="94" t="s">
        <v>31</v>
      </c>
      <c r="B77" s="88">
        <f t="shared" ref="B77:AA77" si="16">B76/(1+$B$5)^B27</f>
        <v>0</v>
      </c>
      <c r="C77" s="88">
        <f t="shared" si="16"/>
        <v>270</v>
      </c>
      <c r="D77" s="88">
        <f t="shared" si="16"/>
        <v>254.71698113207543</v>
      </c>
      <c r="E77" s="88">
        <f t="shared" si="16"/>
        <v>240.29903880384472</v>
      </c>
      <c r="F77" s="88">
        <f t="shared" si="16"/>
        <v>226.69720641872144</v>
      </c>
      <c r="G77" s="88">
        <f t="shared" si="16"/>
        <v>213.86528907426546</v>
      </c>
      <c r="H77" s="88">
        <f t="shared" si="16"/>
        <v>201.75970667383535</v>
      </c>
      <c r="I77" s="88">
        <f t="shared" si="16"/>
        <v>190.33934591871255</v>
      </c>
      <c r="J77" s="88">
        <f t="shared" si="16"/>
        <v>179.56542067803073</v>
      </c>
      <c r="K77" s="88">
        <f t="shared" si="16"/>
        <v>169.40134026229316</v>
      </c>
      <c r="L77" s="88">
        <f t="shared" si="16"/>
        <v>159.81258515310674</v>
      </c>
      <c r="M77" s="88">
        <f t="shared" si="16"/>
        <v>150.7665897670818</v>
      </c>
      <c r="N77" s="88">
        <f t="shared" si="16"/>
        <v>142.23263185573754</v>
      </c>
      <c r="O77" s="88">
        <f t="shared" si="16"/>
        <v>134.1817281657901</v>
      </c>
      <c r="P77" s="88">
        <f t="shared" si="16"/>
        <v>126.58653600546238</v>
      </c>
      <c r="Q77" s="88">
        <f t="shared" si="16"/>
        <v>119.42126038251165</v>
      </c>
      <c r="R77" s="88">
        <f t="shared" si="16"/>
        <v>112.66156639859592</v>
      </c>
      <c r="S77" s="88">
        <f t="shared" si="16"/>
        <v>106.28449660244897</v>
      </c>
      <c r="T77" s="88">
        <f t="shared" si="16"/>
        <v>100.26839302117827</v>
      </c>
      <c r="U77" s="88">
        <f t="shared" si="16"/>
        <v>94.592823604885155</v>
      </c>
      <c r="V77" s="88">
        <f t="shared" si="16"/>
        <v>89.238512834797319</v>
      </c>
      <c r="W77" s="88">
        <f t="shared" si="16"/>
        <v>84.187276259242736</v>
      </c>
      <c r="X77" s="88">
        <f t="shared" si="16"/>
        <v>79.421958735134652</v>
      </c>
      <c r="Y77" s="88">
        <f t="shared" si="16"/>
        <v>74.926376165221356</v>
      </c>
      <c r="Z77" s="88">
        <f t="shared" si="16"/>
        <v>70.685260533227705</v>
      </c>
      <c r="AA77" s="88">
        <f t="shared" si="16"/>
        <v>66.684208050214821</v>
      </c>
      <c r="AB77" s="11"/>
    </row>
    <row r="78" spans="1:2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c r="A79" s="98" t="s">
        <v>438</v>
      </c>
      <c r="B79" s="41">
        <f>B76-B60</f>
        <v>-282.76</v>
      </c>
      <c r="C79" s="41">
        <f t="shared" ref="C79:AA79" si="17">C76-C60</f>
        <v>75.03</v>
      </c>
      <c r="D79" s="41">
        <f t="shared" si="17"/>
        <v>75.03</v>
      </c>
      <c r="E79" s="41">
        <f t="shared" si="17"/>
        <v>75.03</v>
      </c>
      <c r="F79" s="41">
        <f t="shared" si="17"/>
        <v>75.03</v>
      </c>
      <c r="G79" s="41">
        <f t="shared" si="17"/>
        <v>75.03</v>
      </c>
      <c r="H79" s="41">
        <f t="shared" si="17"/>
        <v>75.03</v>
      </c>
      <c r="I79" s="41">
        <f t="shared" si="17"/>
        <v>75.03</v>
      </c>
      <c r="J79" s="41">
        <f t="shared" si="17"/>
        <v>75.03</v>
      </c>
      <c r="K79" s="41">
        <f t="shared" si="17"/>
        <v>75.03</v>
      </c>
      <c r="L79" s="41">
        <f t="shared" si="17"/>
        <v>75.03</v>
      </c>
      <c r="M79" s="41">
        <f t="shared" si="17"/>
        <v>75.03</v>
      </c>
      <c r="N79" s="41">
        <f t="shared" si="17"/>
        <v>75.03</v>
      </c>
      <c r="O79" s="41">
        <f t="shared" si="17"/>
        <v>75.03</v>
      </c>
      <c r="P79" s="41">
        <f t="shared" si="17"/>
        <v>75.03</v>
      </c>
      <c r="Q79" s="41">
        <f t="shared" si="17"/>
        <v>75.03</v>
      </c>
      <c r="R79" s="41">
        <f t="shared" si="17"/>
        <v>75.03</v>
      </c>
      <c r="S79" s="41">
        <f t="shared" si="17"/>
        <v>75.03</v>
      </c>
      <c r="T79" s="41">
        <f t="shared" si="17"/>
        <v>75.03</v>
      </c>
      <c r="U79" s="41">
        <f t="shared" si="17"/>
        <v>75.03</v>
      </c>
      <c r="V79" s="41">
        <f t="shared" si="17"/>
        <v>75.03</v>
      </c>
      <c r="W79" s="41">
        <f t="shared" si="17"/>
        <v>75.03</v>
      </c>
      <c r="X79" s="41">
        <f t="shared" si="17"/>
        <v>75.03</v>
      </c>
      <c r="Y79" s="41">
        <f t="shared" si="17"/>
        <v>75.03</v>
      </c>
      <c r="Z79" s="41">
        <f t="shared" si="17"/>
        <v>75.03</v>
      </c>
      <c r="AA79" s="41">
        <f t="shared" si="17"/>
        <v>75.03</v>
      </c>
      <c r="AB79" s="11"/>
    </row>
    <row r="80" spans="1:28">
      <c r="A80" s="87" t="s">
        <v>55</v>
      </c>
      <c r="B80" s="88">
        <f t="shared" ref="B80:AA80" si="18">B79/(1+$B$5)^B27</f>
        <v>-282.76</v>
      </c>
      <c r="C80" s="88">
        <f t="shared" si="18"/>
        <v>70.783018867924525</v>
      </c>
      <c r="D80" s="88">
        <f t="shared" si="18"/>
        <v>66.77643289426841</v>
      </c>
      <c r="E80" s="88">
        <f t="shared" si="18"/>
        <v>62.996634805913594</v>
      </c>
      <c r="F80" s="88">
        <f t="shared" si="18"/>
        <v>59.430787552748669</v>
      </c>
      <c r="G80" s="88">
        <f t="shared" si="18"/>
        <v>56.06678071014025</v>
      </c>
      <c r="H80" s="88">
        <f t="shared" si="18"/>
        <v>52.893189349188916</v>
      </c>
      <c r="I80" s="88">
        <f t="shared" si="18"/>
        <v>49.899235235083871</v>
      </c>
      <c r="J80" s="88">
        <f t="shared" si="18"/>
        <v>47.074750221777244</v>
      </c>
      <c r="K80" s="88">
        <f t="shared" si="18"/>
        <v>44.410141718657776</v>
      </c>
      <c r="L80" s="88">
        <f t="shared" si="18"/>
        <v>41.896360111941291</v>
      </c>
      <c r="M80" s="88">
        <f t="shared" si="18"/>
        <v>39.524868030133291</v>
      </c>
      <c r="N80" s="88">
        <f t="shared" si="18"/>
        <v>37.287611349182349</v>
      </c>
      <c r="O80" s="88">
        <f t="shared" si="18"/>
        <v>35.176991838851265</v>
      </c>
      <c r="P80" s="88">
        <f t="shared" si="18"/>
        <v>33.185841357406858</v>
      </c>
      <c r="Q80" s="88">
        <f t="shared" si="18"/>
        <v>31.307397506987591</v>
      </c>
      <c r="R80" s="88">
        <f t="shared" si="18"/>
        <v>29.535280666969435</v>
      </c>
      <c r="S80" s="88">
        <f t="shared" si="18"/>
        <v>27.863472327329653</v>
      </c>
      <c r="T80" s="88">
        <f t="shared" si="18"/>
        <v>26.286294648424199</v>
      </c>
      <c r="U80" s="88">
        <f t="shared" si="18"/>
        <v>24.798391177758678</v>
      </c>
      <c r="V80" s="88">
        <f t="shared" si="18"/>
        <v>23.394708658262903</v>
      </c>
      <c r="W80" s="88">
        <f t="shared" si="18"/>
        <v>22.070479866285755</v>
      </c>
      <c r="X80" s="88">
        <f t="shared" si="18"/>
        <v>20.821207421024294</v>
      </c>
      <c r="Y80" s="88">
        <f t="shared" si="18"/>
        <v>19.642648510400274</v>
      </c>
      <c r="Z80" s="88">
        <f t="shared" si="18"/>
        <v>18.530800481509697</v>
      </c>
      <c r="AA80" s="88">
        <f t="shared" si="18"/>
        <v>17.481887246707263</v>
      </c>
      <c r="AB80" s="11"/>
    </row>
    <row r="81" spans="1:28">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c r="A82" s="362" t="s">
        <v>474</v>
      </c>
      <c r="B82" s="363"/>
      <c r="C82" s="10"/>
      <c r="D82" s="142"/>
    </row>
    <row r="83" spans="1:28">
      <c r="A83" s="40" t="s">
        <v>54</v>
      </c>
      <c r="B83" s="50">
        <f>SUM(B60:AA60)</f>
        <v>5562.0100000000011</v>
      </c>
      <c r="C83" s="10"/>
      <c r="D83" s="142"/>
    </row>
    <row r="84" spans="1:28">
      <c r="A84" s="51" t="s">
        <v>42</v>
      </c>
      <c r="B84" s="52">
        <f>SUM(B61:AA61)</f>
        <v>2982.2213199415373</v>
      </c>
      <c r="C84" s="10"/>
    </row>
    <row r="85" spans="1:28">
      <c r="A85" s="40" t="s">
        <v>53</v>
      </c>
      <c r="B85" s="50">
        <f>SUM(B76:AA76)</f>
        <v>7154.9999999999973</v>
      </c>
      <c r="C85" s="10"/>
    </row>
    <row r="86" spans="1:28">
      <c r="A86" s="51" t="s">
        <v>22</v>
      </c>
      <c r="B86" s="52">
        <f>SUM(B77:AA77)</f>
        <v>3658.5965324964163</v>
      </c>
      <c r="C86" s="32"/>
    </row>
    <row r="87" spans="1:28">
      <c r="A87" s="150"/>
      <c r="B87" s="31"/>
      <c r="C87" s="32"/>
    </row>
    <row r="88" spans="1:28">
      <c r="A88" s="10"/>
      <c r="B88" s="10"/>
      <c r="C88" s="10"/>
    </row>
    <row r="89" spans="1:28">
      <c r="A89" s="362" t="s">
        <v>430</v>
      </c>
      <c r="B89" s="363"/>
      <c r="C89" s="10"/>
      <c r="D89" s="142"/>
    </row>
    <row r="90" spans="1:28">
      <c r="A90" s="40" t="s">
        <v>23</v>
      </c>
      <c r="B90" s="128">
        <f>SUM(B77:AA77)-SUM(B61:AA61)</f>
        <v>676.375212554879</v>
      </c>
      <c r="C90" s="10"/>
      <c r="D90" s="143"/>
    </row>
    <row r="91" spans="1:28">
      <c r="A91" s="40" t="s">
        <v>24</v>
      </c>
      <c r="B91" s="128">
        <f>B90+B90/(((1+$B$5)^AA27)-1)</f>
        <v>881.84355263829025</v>
      </c>
      <c r="C91" s="10"/>
    </row>
    <row r="92" spans="1:28">
      <c r="A92" s="40" t="s">
        <v>25</v>
      </c>
      <c r="B92" s="128">
        <f>B91*B5</f>
        <v>52.910613158297416</v>
      </c>
      <c r="C92" s="10"/>
    </row>
    <row r="93" spans="1:28">
      <c r="A93" s="40" t="s">
        <v>43</v>
      </c>
      <c r="B93" s="201">
        <f>IRR(B79:AA79)</f>
        <v>0.26459881534792729</v>
      </c>
      <c r="C93" s="10"/>
    </row>
    <row r="94" spans="1:28">
      <c r="A94" s="10"/>
      <c r="B94" s="10"/>
      <c r="C94" s="10"/>
    </row>
    <row r="95" spans="1:28">
      <c r="A95" s="374" t="s">
        <v>488</v>
      </c>
      <c r="B95" s="375"/>
      <c r="C95" s="27"/>
      <c r="D95" s="133"/>
      <c r="E95" s="133"/>
      <c r="F95" s="133"/>
      <c r="G95" s="133"/>
      <c r="H95" s="133"/>
      <c r="I95" s="133"/>
      <c r="J95" s="133"/>
    </row>
    <row r="96" spans="1:28">
      <c r="A96" s="10"/>
      <c r="B96" s="10"/>
      <c r="C96" s="27"/>
      <c r="D96" s="133"/>
      <c r="E96" s="133"/>
      <c r="F96" s="133"/>
      <c r="G96" s="133"/>
      <c r="H96" s="133"/>
      <c r="I96" s="133"/>
      <c r="J96" s="133"/>
    </row>
    <row r="104" spans="1:1">
      <c r="A104" s="141"/>
    </row>
  </sheetData>
  <mergeCells count="17">
    <mergeCell ref="A68:AA68"/>
    <mergeCell ref="A95:B95"/>
    <mergeCell ref="J63:K63"/>
    <mergeCell ref="A26:AF26"/>
    <mergeCell ref="A1:B2"/>
    <mergeCell ref="A89:B89"/>
    <mergeCell ref="A82:B82"/>
    <mergeCell ref="A63:H63"/>
    <mergeCell ref="G66:H66"/>
    <mergeCell ref="A3:B3"/>
    <mergeCell ref="A44:AA44"/>
    <mergeCell ref="A45:AA45"/>
    <mergeCell ref="A52:AA52"/>
    <mergeCell ref="A57:AA57"/>
    <mergeCell ref="A28:AA28"/>
    <mergeCell ref="A35:AA35"/>
    <mergeCell ref="A40:AA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E3CC-CA4B-497F-932E-E2DE9AC41EBA}">
  <dimension ref="A1:AF109"/>
  <sheetViews>
    <sheetView zoomScale="110" zoomScaleNormal="110" workbookViewId="0">
      <selection sqref="A1:B2"/>
    </sheetView>
  </sheetViews>
  <sheetFormatPr baseColWidth="10" defaultColWidth="9.1640625" defaultRowHeight="16"/>
  <cols>
    <col min="1" max="1" width="61.6640625" style="134" customWidth="1"/>
    <col min="2" max="2" width="24.1640625" style="134" customWidth="1"/>
    <col min="3" max="3" width="11.5" style="134" customWidth="1"/>
    <col min="4" max="4" width="12" style="134" customWidth="1"/>
    <col min="5" max="5" width="12.1640625" style="134" customWidth="1"/>
    <col min="6" max="6" width="11.6640625" style="134" customWidth="1"/>
    <col min="7" max="7" width="11.5" style="134" customWidth="1"/>
    <col min="8" max="8" width="20" style="134" customWidth="1"/>
    <col min="9" max="9" width="10.83203125" style="134" customWidth="1"/>
    <col min="10" max="10" width="9.33203125" style="134" customWidth="1"/>
    <col min="11" max="11" width="14.5" style="134" customWidth="1"/>
    <col min="12" max="12" width="10.6640625" style="134" customWidth="1"/>
    <col min="13" max="13" width="11.1640625" style="134" customWidth="1"/>
    <col min="14" max="27" width="10.1640625" style="134" customWidth="1"/>
    <col min="28" max="16384" width="9.1640625" style="134"/>
  </cols>
  <sheetData>
    <row r="1" spans="1:17" ht="29.5" customHeight="1">
      <c r="A1" s="358" t="s">
        <v>491</v>
      </c>
      <c r="B1" s="358"/>
      <c r="C1" s="11"/>
      <c r="D1" s="219"/>
      <c r="E1" s="219"/>
      <c r="F1" s="219"/>
      <c r="G1" s="219"/>
      <c r="H1" s="219"/>
      <c r="I1" s="219"/>
      <c r="J1" s="219"/>
      <c r="K1" s="219"/>
      <c r="L1" s="219"/>
      <c r="Q1" s="219"/>
    </row>
    <row r="2" spans="1:17" ht="15" customHeight="1">
      <c r="A2" s="358"/>
      <c r="B2" s="358"/>
      <c r="C2" s="10"/>
      <c r="F2" s="220"/>
      <c r="G2" s="220"/>
      <c r="H2" s="220"/>
    </row>
    <row r="3" spans="1:17">
      <c r="A3" s="367" t="s">
        <v>447</v>
      </c>
      <c r="B3" s="367"/>
      <c r="C3" s="10"/>
      <c r="F3" s="220"/>
      <c r="G3" s="220"/>
      <c r="H3" s="220"/>
    </row>
    <row r="4" spans="1:17" ht="34">
      <c r="A4" s="13" t="s">
        <v>0</v>
      </c>
      <c r="B4" s="196" t="s">
        <v>492</v>
      </c>
      <c r="C4" s="187"/>
      <c r="F4" s="221"/>
      <c r="G4" s="222"/>
      <c r="H4" s="221"/>
    </row>
    <row r="5" spans="1:17">
      <c r="A5" s="13" t="s">
        <v>2</v>
      </c>
      <c r="B5" s="102">
        <v>0.06</v>
      </c>
      <c r="C5" s="10"/>
    </row>
    <row r="6" spans="1:17">
      <c r="A6" s="27"/>
      <c r="B6" s="27"/>
      <c r="C6" s="10"/>
    </row>
    <row r="7" spans="1:17">
      <c r="A7" s="111" t="s">
        <v>445</v>
      </c>
      <c r="B7" s="112" t="s">
        <v>444</v>
      </c>
      <c r="C7" s="190"/>
      <c r="I7" s="133"/>
      <c r="J7" s="133"/>
      <c r="K7" s="133"/>
      <c r="L7" s="133"/>
      <c r="M7" s="133"/>
      <c r="N7" s="133"/>
      <c r="O7" s="133"/>
    </row>
    <row r="8" spans="1:17">
      <c r="A8" s="51" t="s">
        <v>477</v>
      </c>
      <c r="B8" s="89">
        <f>SUM(B9:B14)</f>
        <v>198.63</v>
      </c>
      <c r="C8" s="147"/>
      <c r="I8" s="133"/>
      <c r="J8" s="133"/>
      <c r="K8" s="133"/>
      <c r="L8" s="133"/>
      <c r="M8" s="133"/>
      <c r="N8" s="133"/>
      <c r="O8" s="133"/>
    </row>
    <row r="9" spans="1:17">
      <c r="A9" s="110" t="s">
        <v>47</v>
      </c>
      <c r="B9" s="63">
        <v>0</v>
      </c>
      <c r="C9" s="11"/>
      <c r="I9" s="133"/>
      <c r="J9" s="133"/>
      <c r="K9" s="133"/>
      <c r="L9" s="133"/>
      <c r="M9" s="133"/>
      <c r="N9" s="133"/>
      <c r="O9" s="133"/>
    </row>
    <row r="10" spans="1:17">
      <c r="A10" s="110" t="s">
        <v>77</v>
      </c>
      <c r="B10" s="63">
        <f>12+13.3+12.6</f>
        <v>37.9</v>
      </c>
      <c r="C10" s="147"/>
      <c r="D10" s="141"/>
      <c r="I10" s="133"/>
      <c r="J10" s="133"/>
      <c r="K10" s="133"/>
      <c r="L10" s="133"/>
      <c r="M10" s="133"/>
      <c r="N10" s="133"/>
      <c r="O10" s="133"/>
    </row>
    <row r="11" spans="1:17">
      <c r="A11" s="110" t="s">
        <v>78</v>
      </c>
      <c r="B11" s="63">
        <v>63</v>
      </c>
      <c r="C11" s="147"/>
      <c r="D11" s="141"/>
    </row>
    <row r="12" spans="1:17">
      <c r="A12" s="110" t="s">
        <v>48</v>
      </c>
      <c r="B12" s="63">
        <v>33</v>
      </c>
      <c r="C12" s="11"/>
    </row>
    <row r="13" spans="1:17">
      <c r="A13" s="110" t="s">
        <v>49</v>
      </c>
      <c r="B13" s="63">
        <v>9.75</v>
      </c>
      <c r="C13" s="11"/>
    </row>
    <row r="14" spans="1:17">
      <c r="A14" s="13" t="s">
        <v>479</v>
      </c>
      <c r="B14" s="63">
        <f>4+25.2+5.03+3.55+12.83+4.37</f>
        <v>54.97999999999999</v>
      </c>
      <c r="C14" s="11"/>
      <c r="D14" s="141"/>
    </row>
    <row r="15" spans="1:17">
      <c r="A15" s="13"/>
      <c r="B15" s="50"/>
      <c r="C15" s="11"/>
      <c r="D15" s="141"/>
    </row>
    <row r="16" spans="1:17">
      <c r="A16" s="51" t="s">
        <v>81</v>
      </c>
      <c r="B16" s="89">
        <f>SUM(B17:B20)</f>
        <v>127.03999999999999</v>
      </c>
      <c r="C16" s="11"/>
    </row>
    <row r="17" spans="1:32">
      <c r="A17" s="110" t="s">
        <v>79</v>
      </c>
      <c r="B17" s="63">
        <v>10.5</v>
      </c>
      <c r="C17" s="11"/>
      <c r="D17" s="141"/>
    </row>
    <row r="18" spans="1:32">
      <c r="A18" s="110" t="s">
        <v>77</v>
      </c>
      <c r="B18" s="63">
        <f>16+17.48+16.8</f>
        <v>50.28</v>
      </c>
      <c r="C18" s="147"/>
      <c r="D18" s="141"/>
    </row>
    <row r="19" spans="1:32">
      <c r="A19" s="110" t="s">
        <v>80</v>
      </c>
      <c r="B19" s="63">
        <v>5.47</v>
      </c>
      <c r="C19" s="147"/>
      <c r="D19" s="141"/>
    </row>
    <row r="20" spans="1:32">
      <c r="A20" s="13" t="s">
        <v>479</v>
      </c>
      <c r="B20" s="63">
        <f>11.5+24.2+11.9+10.39+2.8</f>
        <v>60.79</v>
      </c>
      <c r="C20" s="11"/>
      <c r="D20" s="141"/>
    </row>
    <row r="21" spans="1:32">
      <c r="A21" s="13"/>
      <c r="B21" s="50"/>
      <c r="C21" s="10"/>
    </row>
    <row r="22" spans="1:32">
      <c r="A22" s="51" t="s">
        <v>11</v>
      </c>
      <c r="B22" s="89">
        <f>SUM(B23:B24)</f>
        <v>84.13</v>
      </c>
      <c r="C22" s="62"/>
      <c r="D22" s="141"/>
    </row>
    <row r="23" spans="1:32" s="224" customFormat="1" ht="18">
      <c r="A23" s="110" t="s">
        <v>50</v>
      </c>
      <c r="B23" s="63">
        <v>0</v>
      </c>
      <c r="C23" s="11"/>
      <c r="D23" s="141"/>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1:32" ht="34">
      <c r="A24" s="275" t="s">
        <v>505</v>
      </c>
      <c r="B24" s="63">
        <v>84.13</v>
      </c>
      <c r="C24" s="11"/>
      <c r="D24" s="141"/>
    </row>
    <row r="25" spans="1:3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32">
      <c r="A26" s="368" t="s">
        <v>521</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row>
    <row r="27" spans="1:32" ht="18">
      <c r="A27" s="100" t="s">
        <v>12</v>
      </c>
      <c r="B27" s="208">
        <v>0</v>
      </c>
      <c r="C27" s="208">
        <v>1</v>
      </c>
      <c r="D27" s="208">
        <v>2</v>
      </c>
      <c r="E27" s="208">
        <v>3</v>
      </c>
      <c r="F27" s="208">
        <v>4</v>
      </c>
      <c r="G27" s="208">
        <v>5</v>
      </c>
      <c r="H27" s="208">
        <v>6</v>
      </c>
      <c r="I27" s="208">
        <v>7</v>
      </c>
      <c r="J27" s="208">
        <v>8</v>
      </c>
      <c r="K27" s="208">
        <v>9</v>
      </c>
      <c r="L27" s="208">
        <v>10</v>
      </c>
      <c r="M27" s="208">
        <v>11</v>
      </c>
      <c r="N27" s="208">
        <v>12</v>
      </c>
      <c r="O27" s="208">
        <v>13</v>
      </c>
      <c r="P27" s="208">
        <v>14</v>
      </c>
      <c r="Q27" s="208">
        <v>15</v>
      </c>
      <c r="R27" s="208">
        <v>16</v>
      </c>
      <c r="S27" s="208">
        <v>17</v>
      </c>
      <c r="T27" s="208">
        <v>18</v>
      </c>
      <c r="U27" s="208">
        <v>19</v>
      </c>
      <c r="V27" s="208">
        <v>20</v>
      </c>
      <c r="W27" s="208">
        <v>21</v>
      </c>
      <c r="X27" s="208">
        <v>22</v>
      </c>
      <c r="Y27" s="208">
        <v>23</v>
      </c>
      <c r="Z27" s="208">
        <v>24</v>
      </c>
      <c r="AA27" s="208">
        <v>25</v>
      </c>
      <c r="AB27" s="209"/>
    </row>
    <row r="28" spans="1:32" ht="18">
      <c r="A28" s="205" t="s">
        <v>46</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9"/>
    </row>
    <row r="29" spans="1:32">
      <c r="A29" s="210" t="s">
        <v>47</v>
      </c>
      <c r="B29" s="212">
        <v>1</v>
      </c>
      <c r="C29" s="212">
        <v>0</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11"/>
    </row>
    <row r="30" spans="1:32">
      <c r="A30" s="210" t="s">
        <v>77</v>
      </c>
      <c r="B30" s="212">
        <v>1</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c r="AA30" s="212">
        <v>0</v>
      </c>
      <c r="AB30" s="11"/>
    </row>
    <row r="31" spans="1:32">
      <c r="A31" s="210" t="s">
        <v>78</v>
      </c>
      <c r="B31" s="212">
        <v>1</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c r="AA31" s="212">
        <v>0</v>
      </c>
      <c r="AB31" s="11"/>
    </row>
    <row r="32" spans="1:32">
      <c r="A32" s="210" t="s">
        <v>48</v>
      </c>
      <c r="B32" s="212">
        <v>1</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c r="Z32" s="212">
        <v>0</v>
      </c>
      <c r="AA32" s="212">
        <v>0</v>
      </c>
      <c r="AB32" s="11"/>
    </row>
    <row r="33" spans="1:28">
      <c r="A33" s="210" t="s">
        <v>49</v>
      </c>
      <c r="B33" s="212">
        <v>1</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c r="Z33" s="212">
        <v>0</v>
      </c>
      <c r="AA33" s="212">
        <v>0</v>
      </c>
      <c r="AB33" s="11"/>
    </row>
    <row r="34" spans="1:28">
      <c r="A34" s="96" t="s">
        <v>479</v>
      </c>
      <c r="B34" s="212">
        <v>1</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c r="Z34" s="212">
        <v>0</v>
      </c>
      <c r="AA34" s="212">
        <v>0</v>
      </c>
      <c r="AB34" s="11"/>
    </row>
    <row r="35" spans="1:28">
      <c r="A35" s="205" t="s">
        <v>81</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11"/>
    </row>
    <row r="36" spans="1:28">
      <c r="A36" s="202" t="s">
        <v>79</v>
      </c>
      <c r="B36" s="212">
        <v>0</v>
      </c>
      <c r="C36" s="212">
        <v>1</v>
      </c>
      <c r="D36" s="212">
        <v>1</v>
      </c>
      <c r="E36" s="212">
        <v>1</v>
      </c>
      <c r="F36" s="212">
        <v>1</v>
      </c>
      <c r="G36" s="212">
        <v>1</v>
      </c>
      <c r="H36" s="212">
        <v>1</v>
      </c>
      <c r="I36" s="212">
        <v>1</v>
      </c>
      <c r="J36" s="212">
        <v>1</v>
      </c>
      <c r="K36" s="212">
        <v>1</v>
      </c>
      <c r="L36" s="212">
        <v>1</v>
      </c>
      <c r="M36" s="212">
        <v>1</v>
      </c>
      <c r="N36" s="212">
        <v>1</v>
      </c>
      <c r="O36" s="212">
        <v>1</v>
      </c>
      <c r="P36" s="212">
        <v>1</v>
      </c>
      <c r="Q36" s="212">
        <v>1</v>
      </c>
      <c r="R36" s="212">
        <v>1</v>
      </c>
      <c r="S36" s="212">
        <v>1</v>
      </c>
      <c r="T36" s="212">
        <v>1</v>
      </c>
      <c r="U36" s="212">
        <v>1</v>
      </c>
      <c r="V36" s="212">
        <v>1</v>
      </c>
      <c r="W36" s="212">
        <v>1</v>
      </c>
      <c r="X36" s="212">
        <v>1</v>
      </c>
      <c r="Y36" s="212">
        <v>1</v>
      </c>
      <c r="Z36" s="212">
        <v>1</v>
      </c>
      <c r="AA36" s="212">
        <v>1</v>
      </c>
      <c r="AB36" s="11"/>
    </row>
    <row r="37" spans="1:28">
      <c r="A37" s="202" t="s">
        <v>77</v>
      </c>
      <c r="B37" s="212">
        <v>0</v>
      </c>
      <c r="C37" s="212">
        <v>1</v>
      </c>
      <c r="D37" s="212">
        <v>1</v>
      </c>
      <c r="E37" s="212">
        <v>1</v>
      </c>
      <c r="F37" s="212">
        <v>1</v>
      </c>
      <c r="G37" s="212">
        <v>1</v>
      </c>
      <c r="H37" s="212">
        <v>1</v>
      </c>
      <c r="I37" s="212">
        <v>1</v>
      </c>
      <c r="J37" s="212">
        <v>1</v>
      </c>
      <c r="K37" s="212">
        <v>1</v>
      </c>
      <c r="L37" s="212">
        <v>1</v>
      </c>
      <c r="M37" s="212">
        <v>1</v>
      </c>
      <c r="N37" s="212">
        <v>1</v>
      </c>
      <c r="O37" s="212">
        <v>1</v>
      </c>
      <c r="P37" s="212">
        <v>1</v>
      </c>
      <c r="Q37" s="212">
        <v>1</v>
      </c>
      <c r="R37" s="212">
        <v>1</v>
      </c>
      <c r="S37" s="212">
        <v>1</v>
      </c>
      <c r="T37" s="212">
        <v>1</v>
      </c>
      <c r="U37" s="212">
        <v>1</v>
      </c>
      <c r="V37" s="212">
        <v>1</v>
      </c>
      <c r="W37" s="212">
        <v>1</v>
      </c>
      <c r="X37" s="212">
        <v>1</v>
      </c>
      <c r="Y37" s="212">
        <v>1</v>
      </c>
      <c r="Z37" s="212">
        <v>1</v>
      </c>
      <c r="AA37" s="212">
        <v>1</v>
      </c>
      <c r="AB37" s="11"/>
    </row>
    <row r="38" spans="1:28">
      <c r="A38" s="202" t="s">
        <v>80</v>
      </c>
      <c r="B38" s="212">
        <v>0</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11"/>
    </row>
    <row r="39" spans="1:28">
      <c r="A39" s="96" t="s">
        <v>493</v>
      </c>
      <c r="B39" s="212">
        <v>0</v>
      </c>
      <c r="C39" s="212">
        <v>1</v>
      </c>
      <c r="D39" s="212">
        <v>1</v>
      </c>
      <c r="E39" s="212">
        <v>1</v>
      </c>
      <c r="F39" s="212">
        <v>1</v>
      </c>
      <c r="G39" s="212">
        <v>1</v>
      </c>
      <c r="H39" s="212">
        <v>1</v>
      </c>
      <c r="I39" s="212">
        <v>1</v>
      </c>
      <c r="J39" s="212">
        <v>1</v>
      </c>
      <c r="K39" s="212">
        <v>1</v>
      </c>
      <c r="L39" s="212">
        <v>1</v>
      </c>
      <c r="M39" s="212">
        <v>1</v>
      </c>
      <c r="N39" s="212">
        <v>1</v>
      </c>
      <c r="O39" s="212">
        <v>1</v>
      </c>
      <c r="P39" s="212">
        <v>1</v>
      </c>
      <c r="Q39" s="212">
        <v>1</v>
      </c>
      <c r="R39" s="212">
        <v>1</v>
      </c>
      <c r="S39" s="212">
        <v>1</v>
      </c>
      <c r="T39" s="212">
        <v>1</v>
      </c>
      <c r="U39" s="212">
        <v>1</v>
      </c>
      <c r="V39" s="212">
        <v>1</v>
      </c>
      <c r="W39" s="212">
        <v>1</v>
      </c>
      <c r="X39" s="212">
        <v>1</v>
      </c>
      <c r="Y39" s="212">
        <v>1</v>
      </c>
      <c r="Z39" s="212">
        <v>1</v>
      </c>
      <c r="AA39" s="212">
        <v>1</v>
      </c>
      <c r="AB39" s="11"/>
    </row>
    <row r="40" spans="1:28">
      <c r="A40" s="207" t="s">
        <v>11</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11"/>
    </row>
    <row r="41" spans="1:28">
      <c r="A41" s="202" t="s">
        <v>50</v>
      </c>
      <c r="B41" s="212">
        <v>1</v>
      </c>
      <c r="C41" s="212">
        <v>1</v>
      </c>
      <c r="D41" s="212">
        <v>1</v>
      </c>
      <c r="E41" s="212">
        <v>1</v>
      </c>
      <c r="F41" s="212">
        <v>1</v>
      </c>
      <c r="G41" s="212">
        <v>1</v>
      </c>
      <c r="H41" s="212">
        <v>1</v>
      </c>
      <c r="I41" s="212">
        <v>1</v>
      </c>
      <c r="J41" s="212">
        <v>1</v>
      </c>
      <c r="K41" s="212">
        <v>1</v>
      </c>
      <c r="L41" s="212">
        <v>1</v>
      </c>
      <c r="M41" s="212">
        <v>1</v>
      </c>
      <c r="N41" s="212">
        <v>1</v>
      </c>
      <c r="O41" s="212">
        <v>1</v>
      </c>
      <c r="P41" s="212">
        <v>1</v>
      </c>
      <c r="Q41" s="212">
        <v>1</v>
      </c>
      <c r="R41" s="212">
        <v>1</v>
      </c>
      <c r="S41" s="212">
        <v>1</v>
      </c>
      <c r="T41" s="212">
        <v>1</v>
      </c>
      <c r="U41" s="212">
        <v>1</v>
      </c>
      <c r="V41" s="212">
        <v>1</v>
      </c>
      <c r="W41" s="212">
        <v>1</v>
      </c>
      <c r="X41" s="212">
        <v>1</v>
      </c>
      <c r="Y41" s="212">
        <v>1</v>
      </c>
      <c r="Z41" s="212">
        <v>1</v>
      </c>
      <c r="AA41" s="212">
        <v>1</v>
      </c>
      <c r="AB41" s="11"/>
    </row>
    <row r="42" spans="1:28">
      <c r="A42" s="202" t="s">
        <v>506</v>
      </c>
      <c r="B42" s="212">
        <v>1</v>
      </c>
      <c r="C42" s="212">
        <v>1</v>
      </c>
      <c r="D42" s="212">
        <v>1</v>
      </c>
      <c r="E42" s="212">
        <v>1</v>
      </c>
      <c r="F42" s="212">
        <v>1</v>
      </c>
      <c r="G42" s="212">
        <v>1</v>
      </c>
      <c r="H42" s="212">
        <v>1</v>
      </c>
      <c r="I42" s="212">
        <v>1</v>
      </c>
      <c r="J42" s="212">
        <v>1</v>
      </c>
      <c r="K42" s="212">
        <v>1</v>
      </c>
      <c r="L42" s="212">
        <v>1</v>
      </c>
      <c r="M42" s="212">
        <v>1</v>
      </c>
      <c r="N42" s="212">
        <v>1</v>
      </c>
      <c r="O42" s="212">
        <v>1</v>
      </c>
      <c r="P42" s="212">
        <v>1</v>
      </c>
      <c r="Q42" s="212">
        <v>1</v>
      </c>
      <c r="R42" s="212">
        <v>1</v>
      </c>
      <c r="S42" s="212">
        <v>1</v>
      </c>
      <c r="T42" s="212">
        <v>1</v>
      </c>
      <c r="U42" s="212">
        <v>1</v>
      </c>
      <c r="V42" s="212">
        <v>1</v>
      </c>
      <c r="W42" s="212">
        <v>1</v>
      </c>
      <c r="X42" s="212">
        <v>1</v>
      </c>
      <c r="Y42" s="212">
        <v>1</v>
      </c>
      <c r="Z42" s="212">
        <v>1</v>
      </c>
      <c r="AA42" s="212">
        <v>1</v>
      </c>
      <c r="AB42" s="11"/>
    </row>
    <row r="43" spans="1:28">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c r="A44" s="98" t="s">
        <v>476</v>
      </c>
      <c r="B44" s="98"/>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11"/>
    </row>
    <row r="45" spans="1:28">
      <c r="A45" s="98" t="s">
        <v>46</v>
      </c>
      <c r="B45" s="98"/>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11"/>
    </row>
    <row r="46" spans="1:28">
      <c r="A46" s="99" t="s">
        <v>47</v>
      </c>
      <c r="B46" s="41">
        <f t="shared" ref="B46:AA46" si="0">$B$9*B29</f>
        <v>0</v>
      </c>
      <c r="C46" s="41">
        <f t="shared" si="0"/>
        <v>0</v>
      </c>
      <c r="D46" s="41">
        <f t="shared" si="0"/>
        <v>0</v>
      </c>
      <c r="E46" s="41">
        <f t="shared" si="0"/>
        <v>0</v>
      </c>
      <c r="F46" s="41">
        <f t="shared" si="0"/>
        <v>0</v>
      </c>
      <c r="G46" s="41">
        <f t="shared" si="0"/>
        <v>0</v>
      </c>
      <c r="H46" s="41">
        <f t="shared" si="0"/>
        <v>0</v>
      </c>
      <c r="I46" s="41">
        <f t="shared" si="0"/>
        <v>0</v>
      </c>
      <c r="J46" s="41">
        <f t="shared" si="0"/>
        <v>0</v>
      </c>
      <c r="K46" s="41">
        <f t="shared" si="0"/>
        <v>0</v>
      </c>
      <c r="L46" s="41">
        <f t="shared" si="0"/>
        <v>0</v>
      </c>
      <c r="M46" s="41">
        <f t="shared" si="0"/>
        <v>0</v>
      </c>
      <c r="N46" s="41">
        <f t="shared" si="0"/>
        <v>0</v>
      </c>
      <c r="O46" s="41">
        <f t="shared" si="0"/>
        <v>0</v>
      </c>
      <c r="P46" s="41">
        <f t="shared" si="0"/>
        <v>0</v>
      </c>
      <c r="Q46" s="41">
        <f t="shared" si="0"/>
        <v>0</v>
      </c>
      <c r="R46" s="41">
        <f t="shared" si="0"/>
        <v>0</v>
      </c>
      <c r="S46" s="41">
        <f t="shared" si="0"/>
        <v>0</v>
      </c>
      <c r="T46" s="41">
        <f t="shared" si="0"/>
        <v>0</v>
      </c>
      <c r="U46" s="41">
        <f t="shared" si="0"/>
        <v>0</v>
      </c>
      <c r="V46" s="41">
        <f t="shared" si="0"/>
        <v>0</v>
      </c>
      <c r="W46" s="41">
        <f t="shared" si="0"/>
        <v>0</v>
      </c>
      <c r="X46" s="41">
        <f t="shared" si="0"/>
        <v>0</v>
      </c>
      <c r="Y46" s="41">
        <f t="shared" si="0"/>
        <v>0</v>
      </c>
      <c r="Z46" s="41">
        <f t="shared" si="0"/>
        <v>0</v>
      </c>
      <c r="AA46" s="41">
        <f t="shared" si="0"/>
        <v>0</v>
      </c>
      <c r="AB46" s="11"/>
    </row>
    <row r="47" spans="1:28">
      <c r="A47" s="99" t="s">
        <v>77</v>
      </c>
      <c r="B47" s="41">
        <f t="shared" ref="B47:AA47" si="1">$B$10*B30</f>
        <v>37.9</v>
      </c>
      <c r="C47" s="41">
        <f t="shared" si="1"/>
        <v>0</v>
      </c>
      <c r="D47" s="41">
        <f t="shared" si="1"/>
        <v>0</v>
      </c>
      <c r="E47" s="41">
        <f t="shared" si="1"/>
        <v>0</v>
      </c>
      <c r="F47" s="41">
        <f t="shared" si="1"/>
        <v>0</v>
      </c>
      <c r="G47" s="41">
        <f t="shared" si="1"/>
        <v>0</v>
      </c>
      <c r="H47" s="41">
        <f t="shared" si="1"/>
        <v>0</v>
      </c>
      <c r="I47" s="41">
        <f t="shared" si="1"/>
        <v>0</v>
      </c>
      <c r="J47" s="41">
        <f t="shared" si="1"/>
        <v>0</v>
      </c>
      <c r="K47" s="41">
        <f t="shared" si="1"/>
        <v>0</v>
      </c>
      <c r="L47" s="41">
        <f t="shared" si="1"/>
        <v>0</v>
      </c>
      <c r="M47" s="41">
        <f t="shared" si="1"/>
        <v>0</v>
      </c>
      <c r="N47" s="41">
        <f t="shared" si="1"/>
        <v>0</v>
      </c>
      <c r="O47" s="41">
        <f t="shared" si="1"/>
        <v>0</v>
      </c>
      <c r="P47" s="41">
        <f t="shared" si="1"/>
        <v>0</v>
      </c>
      <c r="Q47" s="41">
        <f t="shared" si="1"/>
        <v>0</v>
      </c>
      <c r="R47" s="41">
        <f t="shared" si="1"/>
        <v>0</v>
      </c>
      <c r="S47" s="41">
        <f t="shared" si="1"/>
        <v>0</v>
      </c>
      <c r="T47" s="41">
        <f t="shared" si="1"/>
        <v>0</v>
      </c>
      <c r="U47" s="41">
        <f t="shared" si="1"/>
        <v>0</v>
      </c>
      <c r="V47" s="41">
        <f t="shared" si="1"/>
        <v>0</v>
      </c>
      <c r="W47" s="41">
        <f t="shared" si="1"/>
        <v>0</v>
      </c>
      <c r="X47" s="41">
        <f t="shared" si="1"/>
        <v>0</v>
      </c>
      <c r="Y47" s="41">
        <f t="shared" si="1"/>
        <v>0</v>
      </c>
      <c r="Z47" s="41">
        <f t="shared" si="1"/>
        <v>0</v>
      </c>
      <c r="AA47" s="41">
        <f t="shared" si="1"/>
        <v>0</v>
      </c>
      <c r="AB47" s="11"/>
    </row>
    <row r="48" spans="1:28">
      <c r="A48" s="99" t="s">
        <v>78</v>
      </c>
      <c r="B48" s="41">
        <f t="shared" ref="B48:AA48" si="2">$B$11*B31</f>
        <v>63</v>
      </c>
      <c r="C48" s="41">
        <f t="shared" si="2"/>
        <v>0</v>
      </c>
      <c r="D48" s="41">
        <f t="shared" si="2"/>
        <v>0</v>
      </c>
      <c r="E48" s="41">
        <f t="shared" si="2"/>
        <v>0</v>
      </c>
      <c r="F48" s="41">
        <f t="shared" si="2"/>
        <v>0</v>
      </c>
      <c r="G48" s="41">
        <f t="shared" si="2"/>
        <v>0</v>
      </c>
      <c r="H48" s="41">
        <f t="shared" si="2"/>
        <v>0</v>
      </c>
      <c r="I48" s="41">
        <f t="shared" si="2"/>
        <v>0</v>
      </c>
      <c r="J48" s="41">
        <f t="shared" si="2"/>
        <v>0</v>
      </c>
      <c r="K48" s="41">
        <f t="shared" si="2"/>
        <v>0</v>
      </c>
      <c r="L48" s="41">
        <f t="shared" si="2"/>
        <v>0</v>
      </c>
      <c r="M48" s="41">
        <f t="shared" si="2"/>
        <v>0</v>
      </c>
      <c r="N48" s="41">
        <f t="shared" si="2"/>
        <v>0</v>
      </c>
      <c r="O48" s="41">
        <f t="shared" si="2"/>
        <v>0</v>
      </c>
      <c r="P48" s="41">
        <f t="shared" si="2"/>
        <v>0</v>
      </c>
      <c r="Q48" s="41">
        <f t="shared" si="2"/>
        <v>0</v>
      </c>
      <c r="R48" s="41">
        <f t="shared" si="2"/>
        <v>0</v>
      </c>
      <c r="S48" s="41">
        <f t="shared" si="2"/>
        <v>0</v>
      </c>
      <c r="T48" s="41">
        <f t="shared" si="2"/>
        <v>0</v>
      </c>
      <c r="U48" s="41">
        <f t="shared" si="2"/>
        <v>0</v>
      </c>
      <c r="V48" s="41">
        <f t="shared" si="2"/>
        <v>0</v>
      </c>
      <c r="W48" s="41">
        <f t="shared" si="2"/>
        <v>0</v>
      </c>
      <c r="X48" s="41">
        <f t="shared" si="2"/>
        <v>0</v>
      </c>
      <c r="Y48" s="41">
        <f t="shared" si="2"/>
        <v>0</v>
      </c>
      <c r="Z48" s="41">
        <f t="shared" si="2"/>
        <v>0</v>
      </c>
      <c r="AA48" s="41">
        <f t="shared" si="2"/>
        <v>0</v>
      </c>
      <c r="AB48" s="11"/>
    </row>
    <row r="49" spans="1:28">
      <c r="A49" s="99" t="s">
        <v>48</v>
      </c>
      <c r="B49" s="41">
        <f t="shared" ref="B49:AA49" si="3">$B$12*B32</f>
        <v>33</v>
      </c>
      <c r="C49" s="41">
        <f t="shared" si="3"/>
        <v>0</v>
      </c>
      <c r="D49" s="41">
        <f t="shared" si="3"/>
        <v>0</v>
      </c>
      <c r="E49" s="41">
        <f t="shared" si="3"/>
        <v>0</v>
      </c>
      <c r="F49" s="41">
        <f t="shared" si="3"/>
        <v>0</v>
      </c>
      <c r="G49" s="41">
        <f t="shared" si="3"/>
        <v>0</v>
      </c>
      <c r="H49" s="41">
        <f t="shared" si="3"/>
        <v>0</v>
      </c>
      <c r="I49" s="41">
        <f t="shared" si="3"/>
        <v>0</v>
      </c>
      <c r="J49" s="41">
        <f t="shared" si="3"/>
        <v>0</v>
      </c>
      <c r="K49" s="41">
        <f t="shared" si="3"/>
        <v>0</v>
      </c>
      <c r="L49" s="41">
        <f t="shared" si="3"/>
        <v>0</v>
      </c>
      <c r="M49" s="41">
        <f t="shared" si="3"/>
        <v>0</v>
      </c>
      <c r="N49" s="41">
        <f t="shared" si="3"/>
        <v>0</v>
      </c>
      <c r="O49" s="41">
        <f t="shared" si="3"/>
        <v>0</v>
      </c>
      <c r="P49" s="41">
        <f t="shared" si="3"/>
        <v>0</v>
      </c>
      <c r="Q49" s="41">
        <f t="shared" si="3"/>
        <v>0</v>
      </c>
      <c r="R49" s="41">
        <f t="shared" si="3"/>
        <v>0</v>
      </c>
      <c r="S49" s="41">
        <f t="shared" si="3"/>
        <v>0</v>
      </c>
      <c r="T49" s="41">
        <f t="shared" si="3"/>
        <v>0</v>
      </c>
      <c r="U49" s="41">
        <f t="shared" si="3"/>
        <v>0</v>
      </c>
      <c r="V49" s="41">
        <f t="shared" si="3"/>
        <v>0</v>
      </c>
      <c r="W49" s="41">
        <f t="shared" si="3"/>
        <v>0</v>
      </c>
      <c r="X49" s="41">
        <f t="shared" si="3"/>
        <v>0</v>
      </c>
      <c r="Y49" s="41">
        <f t="shared" si="3"/>
        <v>0</v>
      </c>
      <c r="Z49" s="41">
        <f t="shared" si="3"/>
        <v>0</v>
      </c>
      <c r="AA49" s="41">
        <f t="shared" si="3"/>
        <v>0</v>
      </c>
      <c r="AB49" s="11"/>
    </row>
    <row r="50" spans="1:28">
      <c r="A50" s="99" t="s">
        <v>49</v>
      </c>
      <c r="B50" s="41">
        <f t="shared" ref="B50:AA50" si="4">$B$13*B33</f>
        <v>9.75</v>
      </c>
      <c r="C50" s="41">
        <f t="shared" si="4"/>
        <v>0</v>
      </c>
      <c r="D50" s="41">
        <f t="shared" si="4"/>
        <v>0</v>
      </c>
      <c r="E50" s="41">
        <f t="shared" si="4"/>
        <v>0</v>
      </c>
      <c r="F50" s="41">
        <f t="shared" si="4"/>
        <v>0</v>
      </c>
      <c r="G50" s="41">
        <f t="shared" si="4"/>
        <v>0</v>
      </c>
      <c r="H50" s="41">
        <f t="shared" si="4"/>
        <v>0</v>
      </c>
      <c r="I50" s="41">
        <f t="shared" si="4"/>
        <v>0</v>
      </c>
      <c r="J50" s="41">
        <f t="shared" si="4"/>
        <v>0</v>
      </c>
      <c r="K50" s="41">
        <f t="shared" si="4"/>
        <v>0</v>
      </c>
      <c r="L50" s="41">
        <f t="shared" si="4"/>
        <v>0</v>
      </c>
      <c r="M50" s="41">
        <f t="shared" si="4"/>
        <v>0</v>
      </c>
      <c r="N50" s="41">
        <f t="shared" si="4"/>
        <v>0</v>
      </c>
      <c r="O50" s="41">
        <f t="shared" si="4"/>
        <v>0</v>
      </c>
      <c r="P50" s="41">
        <f t="shared" si="4"/>
        <v>0</v>
      </c>
      <c r="Q50" s="41">
        <f t="shared" si="4"/>
        <v>0</v>
      </c>
      <c r="R50" s="41">
        <f t="shared" si="4"/>
        <v>0</v>
      </c>
      <c r="S50" s="41">
        <f t="shared" si="4"/>
        <v>0</v>
      </c>
      <c r="T50" s="41">
        <f t="shared" si="4"/>
        <v>0</v>
      </c>
      <c r="U50" s="41">
        <f t="shared" si="4"/>
        <v>0</v>
      </c>
      <c r="V50" s="41">
        <f t="shared" si="4"/>
        <v>0</v>
      </c>
      <c r="W50" s="41">
        <f t="shared" si="4"/>
        <v>0</v>
      </c>
      <c r="X50" s="41">
        <f t="shared" si="4"/>
        <v>0</v>
      </c>
      <c r="Y50" s="41">
        <f t="shared" si="4"/>
        <v>0</v>
      </c>
      <c r="Z50" s="41">
        <f t="shared" si="4"/>
        <v>0</v>
      </c>
      <c r="AA50" s="41">
        <f t="shared" si="4"/>
        <v>0</v>
      </c>
      <c r="AB50" s="11"/>
    </row>
    <row r="51" spans="1:28">
      <c r="A51" s="96" t="s">
        <v>493</v>
      </c>
      <c r="B51" s="41">
        <f t="shared" ref="B51:AA51" si="5">$B$14*B34</f>
        <v>54.97999999999999</v>
      </c>
      <c r="C51" s="41">
        <f t="shared" si="5"/>
        <v>0</v>
      </c>
      <c r="D51" s="41">
        <f t="shared" si="5"/>
        <v>0</v>
      </c>
      <c r="E51" s="41">
        <f t="shared" si="5"/>
        <v>0</v>
      </c>
      <c r="F51" s="41">
        <f t="shared" si="5"/>
        <v>0</v>
      </c>
      <c r="G51" s="41">
        <f t="shared" si="5"/>
        <v>0</v>
      </c>
      <c r="H51" s="41">
        <f t="shared" si="5"/>
        <v>0</v>
      </c>
      <c r="I51" s="41">
        <f t="shared" si="5"/>
        <v>0</v>
      </c>
      <c r="J51" s="41">
        <f t="shared" si="5"/>
        <v>0</v>
      </c>
      <c r="K51" s="41">
        <f t="shared" si="5"/>
        <v>0</v>
      </c>
      <c r="L51" s="41">
        <f t="shared" si="5"/>
        <v>0</v>
      </c>
      <c r="M51" s="41">
        <f t="shared" si="5"/>
        <v>0</v>
      </c>
      <c r="N51" s="41">
        <f t="shared" si="5"/>
        <v>0</v>
      </c>
      <c r="O51" s="41">
        <f t="shared" si="5"/>
        <v>0</v>
      </c>
      <c r="P51" s="41">
        <f t="shared" si="5"/>
        <v>0</v>
      </c>
      <c r="Q51" s="41">
        <f t="shared" si="5"/>
        <v>0</v>
      </c>
      <c r="R51" s="41">
        <f t="shared" si="5"/>
        <v>0</v>
      </c>
      <c r="S51" s="41">
        <f t="shared" si="5"/>
        <v>0</v>
      </c>
      <c r="T51" s="41">
        <f t="shared" si="5"/>
        <v>0</v>
      </c>
      <c r="U51" s="41">
        <f t="shared" si="5"/>
        <v>0</v>
      </c>
      <c r="V51" s="41">
        <f t="shared" si="5"/>
        <v>0</v>
      </c>
      <c r="W51" s="41">
        <f t="shared" si="5"/>
        <v>0</v>
      </c>
      <c r="X51" s="41">
        <f t="shared" si="5"/>
        <v>0</v>
      </c>
      <c r="Y51" s="41">
        <f t="shared" si="5"/>
        <v>0</v>
      </c>
      <c r="Z51" s="41">
        <f t="shared" si="5"/>
        <v>0</v>
      </c>
      <c r="AA51" s="41">
        <f t="shared" si="5"/>
        <v>0</v>
      </c>
      <c r="AB51" s="11"/>
    </row>
    <row r="52" spans="1:28">
      <c r="A52" s="205" t="s">
        <v>81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11"/>
    </row>
    <row r="53" spans="1:28">
      <c r="A53" s="202" t="s">
        <v>79</v>
      </c>
      <c r="B53" s="41">
        <f t="shared" ref="B53:AA53" si="6">B36*$B$17</f>
        <v>0</v>
      </c>
      <c r="C53" s="41">
        <f t="shared" si="6"/>
        <v>10.5</v>
      </c>
      <c r="D53" s="41">
        <f t="shared" si="6"/>
        <v>10.5</v>
      </c>
      <c r="E53" s="41">
        <f t="shared" si="6"/>
        <v>10.5</v>
      </c>
      <c r="F53" s="41">
        <f t="shared" si="6"/>
        <v>10.5</v>
      </c>
      <c r="G53" s="41">
        <f t="shared" si="6"/>
        <v>10.5</v>
      </c>
      <c r="H53" s="41">
        <f t="shared" si="6"/>
        <v>10.5</v>
      </c>
      <c r="I53" s="41">
        <f t="shared" si="6"/>
        <v>10.5</v>
      </c>
      <c r="J53" s="41">
        <f t="shared" si="6"/>
        <v>10.5</v>
      </c>
      <c r="K53" s="41">
        <f t="shared" si="6"/>
        <v>10.5</v>
      </c>
      <c r="L53" s="41">
        <f t="shared" si="6"/>
        <v>10.5</v>
      </c>
      <c r="M53" s="41">
        <f t="shared" si="6"/>
        <v>10.5</v>
      </c>
      <c r="N53" s="41">
        <f t="shared" si="6"/>
        <v>10.5</v>
      </c>
      <c r="O53" s="41">
        <f t="shared" si="6"/>
        <v>10.5</v>
      </c>
      <c r="P53" s="41">
        <f t="shared" si="6"/>
        <v>10.5</v>
      </c>
      <c r="Q53" s="41">
        <f t="shared" si="6"/>
        <v>10.5</v>
      </c>
      <c r="R53" s="41">
        <f t="shared" si="6"/>
        <v>10.5</v>
      </c>
      <c r="S53" s="41">
        <f t="shared" si="6"/>
        <v>10.5</v>
      </c>
      <c r="T53" s="41">
        <f t="shared" si="6"/>
        <v>10.5</v>
      </c>
      <c r="U53" s="41">
        <f t="shared" si="6"/>
        <v>10.5</v>
      </c>
      <c r="V53" s="41">
        <f t="shared" si="6"/>
        <v>10.5</v>
      </c>
      <c r="W53" s="41">
        <f t="shared" si="6"/>
        <v>10.5</v>
      </c>
      <c r="X53" s="41">
        <f t="shared" si="6"/>
        <v>10.5</v>
      </c>
      <c r="Y53" s="41">
        <f t="shared" si="6"/>
        <v>10.5</v>
      </c>
      <c r="Z53" s="41">
        <f t="shared" si="6"/>
        <v>10.5</v>
      </c>
      <c r="AA53" s="41">
        <f t="shared" si="6"/>
        <v>10.5</v>
      </c>
      <c r="AB53" s="11"/>
    </row>
    <row r="54" spans="1:28" s="142" customFormat="1">
      <c r="A54" s="202" t="s">
        <v>77</v>
      </c>
      <c r="B54" s="41">
        <f t="shared" ref="B54:AA54" si="7">B37*$B$18</f>
        <v>0</v>
      </c>
      <c r="C54" s="41">
        <f t="shared" si="7"/>
        <v>50.28</v>
      </c>
      <c r="D54" s="41">
        <f t="shared" si="7"/>
        <v>50.28</v>
      </c>
      <c r="E54" s="41">
        <f t="shared" si="7"/>
        <v>50.28</v>
      </c>
      <c r="F54" s="41">
        <f t="shared" si="7"/>
        <v>50.28</v>
      </c>
      <c r="G54" s="41">
        <f t="shared" si="7"/>
        <v>50.28</v>
      </c>
      <c r="H54" s="41">
        <f t="shared" si="7"/>
        <v>50.28</v>
      </c>
      <c r="I54" s="41">
        <f t="shared" si="7"/>
        <v>50.28</v>
      </c>
      <c r="J54" s="41">
        <f t="shared" si="7"/>
        <v>50.28</v>
      </c>
      <c r="K54" s="41">
        <f t="shared" si="7"/>
        <v>50.28</v>
      </c>
      <c r="L54" s="41">
        <f t="shared" si="7"/>
        <v>50.28</v>
      </c>
      <c r="M54" s="41">
        <f t="shared" si="7"/>
        <v>50.28</v>
      </c>
      <c r="N54" s="41">
        <f t="shared" si="7"/>
        <v>50.28</v>
      </c>
      <c r="O54" s="41">
        <f t="shared" si="7"/>
        <v>50.28</v>
      </c>
      <c r="P54" s="41">
        <f t="shared" si="7"/>
        <v>50.28</v>
      </c>
      <c r="Q54" s="41">
        <f t="shared" si="7"/>
        <v>50.28</v>
      </c>
      <c r="R54" s="41">
        <f t="shared" si="7"/>
        <v>50.28</v>
      </c>
      <c r="S54" s="41">
        <f t="shared" si="7"/>
        <v>50.28</v>
      </c>
      <c r="T54" s="41">
        <f t="shared" si="7"/>
        <v>50.28</v>
      </c>
      <c r="U54" s="41">
        <f t="shared" si="7"/>
        <v>50.28</v>
      </c>
      <c r="V54" s="41">
        <f t="shared" si="7"/>
        <v>50.28</v>
      </c>
      <c r="W54" s="41">
        <f t="shared" si="7"/>
        <v>50.28</v>
      </c>
      <c r="X54" s="41">
        <f t="shared" si="7"/>
        <v>50.28</v>
      </c>
      <c r="Y54" s="41">
        <f t="shared" si="7"/>
        <v>50.28</v>
      </c>
      <c r="Z54" s="41">
        <f t="shared" si="7"/>
        <v>50.28</v>
      </c>
      <c r="AA54" s="41">
        <f t="shared" si="7"/>
        <v>50.28</v>
      </c>
      <c r="AB54" s="11"/>
    </row>
    <row r="55" spans="1:28">
      <c r="A55" s="202" t="s">
        <v>80</v>
      </c>
      <c r="B55" s="41">
        <f t="shared" ref="B55:AA55" si="8">B38*$B$19</f>
        <v>0</v>
      </c>
      <c r="C55" s="41">
        <f t="shared" si="8"/>
        <v>5.47</v>
      </c>
      <c r="D55" s="41">
        <f t="shared" si="8"/>
        <v>5.47</v>
      </c>
      <c r="E55" s="41">
        <f t="shared" si="8"/>
        <v>5.47</v>
      </c>
      <c r="F55" s="41">
        <f t="shared" si="8"/>
        <v>5.47</v>
      </c>
      <c r="G55" s="41">
        <f t="shared" si="8"/>
        <v>5.47</v>
      </c>
      <c r="H55" s="41">
        <f t="shared" si="8"/>
        <v>5.47</v>
      </c>
      <c r="I55" s="41">
        <f t="shared" si="8"/>
        <v>5.47</v>
      </c>
      <c r="J55" s="41">
        <f t="shared" si="8"/>
        <v>5.47</v>
      </c>
      <c r="K55" s="41">
        <f t="shared" si="8"/>
        <v>5.47</v>
      </c>
      <c r="L55" s="41">
        <f t="shared" si="8"/>
        <v>5.47</v>
      </c>
      <c r="M55" s="41">
        <f t="shared" si="8"/>
        <v>5.47</v>
      </c>
      <c r="N55" s="41">
        <f t="shared" si="8"/>
        <v>5.47</v>
      </c>
      <c r="O55" s="41">
        <f t="shared" si="8"/>
        <v>5.47</v>
      </c>
      <c r="P55" s="41">
        <f t="shared" si="8"/>
        <v>5.47</v>
      </c>
      <c r="Q55" s="41">
        <f t="shared" si="8"/>
        <v>5.47</v>
      </c>
      <c r="R55" s="41">
        <f t="shared" si="8"/>
        <v>5.47</v>
      </c>
      <c r="S55" s="41">
        <f t="shared" si="8"/>
        <v>5.47</v>
      </c>
      <c r="T55" s="41">
        <f t="shared" si="8"/>
        <v>5.47</v>
      </c>
      <c r="U55" s="41">
        <f t="shared" si="8"/>
        <v>5.47</v>
      </c>
      <c r="V55" s="41">
        <f t="shared" si="8"/>
        <v>5.47</v>
      </c>
      <c r="W55" s="41">
        <f t="shared" si="8"/>
        <v>5.47</v>
      </c>
      <c r="X55" s="41">
        <f t="shared" si="8"/>
        <v>5.47</v>
      </c>
      <c r="Y55" s="41">
        <f t="shared" si="8"/>
        <v>5.47</v>
      </c>
      <c r="Z55" s="41">
        <f t="shared" si="8"/>
        <v>5.47</v>
      </c>
      <c r="AA55" s="41">
        <f t="shared" si="8"/>
        <v>5.47</v>
      </c>
      <c r="AB55" s="11"/>
    </row>
    <row r="56" spans="1:28">
      <c r="A56" s="96" t="s">
        <v>493</v>
      </c>
      <c r="B56" s="41">
        <f t="shared" ref="B56:AA56" si="9">B39*$B$20</f>
        <v>0</v>
      </c>
      <c r="C56" s="41">
        <f t="shared" si="9"/>
        <v>60.79</v>
      </c>
      <c r="D56" s="41">
        <f t="shared" si="9"/>
        <v>60.79</v>
      </c>
      <c r="E56" s="41">
        <f t="shared" si="9"/>
        <v>60.79</v>
      </c>
      <c r="F56" s="41">
        <f t="shared" si="9"/>
        <v>60.79</v>
      </c>
      <c r="G56" s="41">
        <f t="shared" si="9"/>
        <v>60.79</v>
      </c>
      <c r="H56" s="41">
        <f t="shared" si="9"/>
        <v>60.79</v>
      </c>
      <c r="I56" s="41">
        <f t="shared" si="9"/>
        <v>60.79</v>
      </c>
      <c r="J56" s="41">
        <f t="shared" si="9"/>
        <v>60.79</v>
      </c>
      <c r="K56" s="41">
        <f t="shared" si="9"/>
        <v>60.79</v>
      </c>
      <c r="L56" s="41">
        <f t="shared" si="9"/>
        <v>60.79</v>
      </c>
      <c r="M56" s="41">
        <f t="shared" si="9"/>
        <v>60.79</v>
      </c>
      <c r="N56" s="41">
        <f t="shared" si="9"/>
        <v>60.79</v>
      </c>
      <c r="O56" s="41">
        <f t="shared" si="9"/>
        <v>60.79</v>
      </c>
      <c r="P56" s="41">
        <f t="shared" si="9"/>
        <v>60.79</v>
      </c>
      <c r="Q56" s="41">
        <f t="shared" si="9"/>
        <v>60.79</v>
      </c>
      <c r="R56" s="41">
        <f t="shared" si="9"/>
        <v>60.79</v>
      </c>
      <c r="S56" s="41">
        <f t="shared" si="9"/>
        <v>60.79</v>
      </c>
      <c r="T56" s="41">
        <f t="shared" si="9"/>
        <v>60.79</v>
      </c>
      <c r="U56" s="41">
        <f t="shared" si="9"/>
        <v>60.79</v>
      </c>
      <c r="V56" s="41">
        <f t="shared" si="9"/>
        <v>60.79</v>
      </c>
      <c r="W56" s="41">
        <f t="shared" si="9"/>
        <v>60.79</v>
      </c>
      <c r="X56" s="41">
        <f t="shared" si="9"/>
        <v>60.79</v>
      </c>
      <c r="Y56" s="41">
        <f t="shared" si="9"/>
        <v>60.79</v>
      </c>
      <c r="Z56" s="41">
        <f t="shared" si="9"/>
        <v>60.79</v>
      </c>
      <c r="AA56" s="41">
        <f t="shared" si="9"/>
        <v>60.79</v>
      </c>
      <c r="AB56" s="11"/>
    </row>
    <row r="57" spans="1:28">
      <c r="A57" s="207" t="s">
        <v>484</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11"/>
    </row>
    <row r="58" spans="1:28">
      <c r="A58" s="99" t="s">
        <v>50</v>
      </c>
      <c r="B58" s="41">
        <f t="shared" ref="B58:AA58" si="10">$B$23*B41</f>
        <v>0</v>
      </c>
      <c r="C58" s="41">
        <f t="shared" si="10"/>
        <v>0</v>
      </c>
      <c r="D58" s="41">
        <f t="shared" si="10"/>
        <v>0</v>
      </c>
      <c r="E58" s="41">
        <f t="shared" si="10"/>
        <v>0</v>
      </c>
      <c r="F58" s="41">
        <f t="shared" si="10"/>
        <v>0</v>
      </c>
      <c r="G58" s="41">
        <f t="shared" si="10"/>
        <v>0</v>
      </c>
      <c r="H58" s="41">
        <f t="shared" si="10"/>
        <v>0</v>
      </c>
      <c r="I58" s="41">
        <f t="shared" si="10"/>
        <v>0</v>
      </c>
      <c r="J58" s="41">
        <f t="shared" si="10"/>
        <v>0</v>
      </c>
      <c r="K58" s="41">
        <f t="shared" si="10"/>
        <v>0</v>
      </c>
      <c r="L58" s="41">
        <f t="shared" si="10"/>
        <v>0</v>
      </c>
      <c r="M58" s="41">
        <f t="shared" si="10"/>
        <v>0</v>
      </c>
      <c r="N58" s="41">
        <f t="shared" si="10"/>
        <v>0</v>
      </c>
      <c r="O58" s="41">
        <f t="shared" si="10"/>
        <v>0</v>
      </c>
      <c r="P58" s="41">
        <f t="shared" si="10"/>
        <v>0</v>
      </c>
      <c r="Q58" s="41">
        <f t="shared" si="10"/>
        <v>0</v>
      </c>
      <c r="R58" s="41">
        <f t="shared" si="10"/>
        <v>0</v>
      </c>
      <c r="S58" s="41">
        <f t="shared" si="10"/>
        <v>0</v>
      </c>
      <c r="T58" s="41">
        <f t="shared" si="10"/>
        <v>0</v>
      </c>
      <c r="U58" s="41">
        <f t="shared" si="10"/>
        <v>0</v>
      </c>
      <c r="V58" s="41">
        <f t="shared" si="10"/>
        <v>0</v>
      </c>
      <c r="W58" s="41">
        <f t="shared" si="10"/>
        <v>0</v>
      </c>
      <c r="X58" s="41">
        <f t="shared" si="10"/>
        <v>0</v>
      </c>
      <c r="Y58" s="41">
        <f t="shared" si="10"/>
        <v>0</v>
      </c>
      <c r="Z58" s="41">
        <f t="shared" si="10"/>
        <v>0</v>
      </c>
      <c r="AA58" s="41">
        <f t="shared" si="10"/>
        <v>0</v>
      </c>
      <c r="AB58" s="11"/>
    </row>
    <row r="59" spans="1:28">
      <c r="A59" s="99" t="s">
        <v>485</v>
      </c>
      <c r="B59" s="41">
        <f t="shared" ref="B59:AA59" si="11">$B$24*B42</f>
        <v>84.13</v>
      </c>
      <c r="C59" s="41">
        <f t="shared" si="11"/>
        <v>84.13</v>
      </c>
      <c r="D59" s="41">
        <f t="shared" si="11"/>
        <v>84.13</v>
      </c>
      <c r="E59" s="41">
        <f t="shared" si="11"/>
        <v>84.13</v>
      </c>
      <c r="F59" s="41">
        <f t="shared" si="11"/>
        <v>84.13</v>
      </c>
      <c r="G59" s="41">
        <f t="shared" si="11"/>
        <v>84.13</v>
      </c>
      <c r="H59" s="41">
        <f t="shared" si="11"/>
        <v>84.13</v>
      </c>
      <c r="I59" s="41">
        <f t="shared" si="11"/>
        <v>84.13</v>
      </c>
      <c r="J59" s="41">
        <f t="shared" si="11"/>
        <v>84.13</v>
      </c>
      <c r="K59" s="41">
        <f t="shared" si="11"/>
        <v>84.13</v>
      </c>
      <c r="L59" s="41">
        <f t="shared" si="11"/>
        <v>84.13</v>
      </c>
      <c r="M59" s="41">
        <f t="shared" si="11"/>
        <v>84.13</v>
      </c>
      <c r="N59" s="41">
        <f t="shared" si="11"/>
        <v>84.13</v>
      </c>
      <c r="O59" s="41">
        <f t="shared" si="11"/>
        <v>84.13</v>
      </c>
      <c r="P59" s="41">
        <f t="shared" si="11"/>
        <v>84.13</v>
      </c>
      <c r="Q59" s="41">
        <f t="shared" si="11"/>
        <v>84.13</v>
      </c>
      <c r="R59" s="41">
        <f t="shared" si="11"/>
        <v>84.13</v>
      </c>
      <c r="S59" s="41">
        <f t="shared" si="11"/>
        <v>84.13</v>
      </c>
      <c r="T59" s="41">
        <f t="shared" si="11"/>
        <v>84.13</v>
      </c>
      <c r="U59" s="41">
        <f t="shared" si="11"/>
        <v>84.13</v>
      </c>
      <c r="V59" s="41">
        <f t="shared" si="11"/>
        <v>84.13</v>
      </c>
      <c r="W59" s="41">
        <f t="shared" si="11"/>
        <v>84.13</v>
      </c>
      <c r="X59" s="41">
        <f t="shared" si="11"/>
        <v>84.13</v>
      </c>
      <c r="Y59" s="41">
        <f t="shared" si="11"/>
        <v>84.13</v>
      </c>
      <c r="Z59" s="41">
        <f t="shared" si="11"/>
        <v>84.13</v>
      </c>
      <c r="AA59" s="41">
        <f t="shared" si="11"/>
        <v>84.13</v>
      </c>
      <c r="AB59" s="11"/>
    </row>
    <row r="60" spans="1:28">
      <c r="A60" s="203" t="s">
        <v>30</v>
      </c>
      <c r="B60" s="41">
        <f t="shared" ref="B60:AA60" si="12">SUM(B46:B59)</f>
        <v>282.76</v>
      </c>
      <c r="C60" s="41">
        <f t="shared" si="12"/>
        <v>211.17</v>
      </c>
      <c r="D60" s="41">
        <f t="shared" si="12"/>
        <v>211.17</v>
      </c>
      <c r="E60" s="41">
        <f t="shared" si="12"/>
        <v>211.17</v>
      </c>
      <c r="F60" s="41">
        <f t="shared" si="12"/>
        <v>211.17</v>
      </c>
      <c r="G60" s="41">
        <f t="shared" si="12"/>
        <v>211.17</v>
      </c>
      <c r="H60" s="41">
        <f t="shared" si="12"/>
        <v>211.17</v>
      </c>
      <c r="I60" s="41">
        <f t="shared" si="12"/>
        <v>211.17</v>
      </c>
      <c r="J60" s="41">
        <f t="shared" si="12"/>
        <v>211.17</v>
      </c>
      <c r="K60" s="41">
        <f t="shared" si="12"/>
        <v>211.17</v>
      </c>
      <c r="L60" s="41">
        <f t="shared" si="12"/>
        <v>211.17</v>
      </c>
      <c r="M60" s="41">
        <f t="shared" si="12"/>
        <v>211.17</v>
      </c>
      <c r="N60" s="41">
        <f t="shared" si="12"/>
        <v>211.17</v>
      </c>
      <c r="O60" s="41">
        <f t="shared" si="12"/>
        <v>211.17</v>
      </c>
      <c r="P60" s="41">
        <f t="shared" si="12"/>
        <v>211.17</v>
      </c>
      <c r="Q60" s="41">
        <f t="shared" si="12"/>
        <v>211.17</v>
      </c>
      <c r="R60" s="41">
        <f t="shared" si="12"/>
        <v>211.17</v>
      </c>
      <c r="S60" s="41">
        <f t="shared" si="12"/>
        <v>211.17</v>
      </c>
      <c r="T60" s="41">
        <f t="shared" si="12"/>
        <v>211.17</v>
      </c>
      <c r="U60" s="41">
        <f t="shared" si="12"/>
        <v>211.17</v>
      </c>
      <c r="V60" s="41">
        <f t="shared" si="12"/>
        <v>211.17</v>
      </c>
      <c r="W60" s="41">
        <f t="shared" si="12"/>
        <v>211.17</v>
      </c>
      <c r="X60" s="41">
        <f t="shared" si="12"/>
        <v>211.17</v>
      </c>
      <c r="Y60" s="41">
        <f t="shared" si="12"/>
        <v>211.17</v>
      </c>
      <c r="Z60" s="41">
        <f t="shared" si="12"/>
        <v>211.17</v>
      </c>
      <c r="AA60" s="41">
        <f t="shared" si="12"/>
        <v>211.17</v>
      </c>
      <c r="AB60" s="19"/>
    </row>
    <row r="61" spans="1:28">
      <c r="A61" s="204" t="s">
        <v>31</v>
      </c>
      <c r="B61" s="88">
        <f t="shared" ref="B61:AA61" si="13">B60/((1+$B$5)^B27)</f>
        <v>282.76</v>
      </c>
      <c r="C61" s="88">
        <f t="shared" si="13"/>
        <v>199.21698113207546</v>
      </c>
      <c r="D61" s="88">
        <f t="shared" si="13"/>
        <v>187.94054823780701</v>
      </c>
      <c r="E61" s="88">
        <f t="shared" si="13"/>
        <v>177.30240399793112</v>
      </c>
      <c r="F61" s="88">
        <f t="shared" si="13"/>
        <v>167.26641886597275</v>
      </c>
      <c r="G61" s="88">
        <f t="shared" si="13"/>
        <v>157.79850836412521</v>
      </c>
      <c r="H61" s="88">
        <f t="shared" si="13"/>
        <v>148.86651732464642</v>
      </c>
      <c r="I61" s="88">
        <f t="shared" si="13"/>
        <v>140.44011068362869</v>
      </c>
      <c r="J61" s="88">
        <f t="shared" si="13"/>
        <v>132.4906704562535</v>
      </c>
      <c r="K61" s="88">
        <f t="shared" si="13"/>
        <v>124.99119854363538</v>
      </c>
      <c r="L61" s="88">
        <f t="shared" si="13"/>
        <v>117.91622504116543</v>
      </c>
      <c r="M61" s="88">
        <f t="shared" si="13"/>
        <v>111.24172173694851</v>
      </c>
      <c r="N61" s="88">
        <f t="shared" si="13"/>
        <v>104.9450205065552</v>
      </c>
      <c r="O61" s="88">
        <f t="shared" si="13"/>
        <v>99.004736326938854</v>
      </c>
      <c r="P61" s="88">
        <f t="shared" si="13"/>
        <v>93.40069464805552</v>
      </c>
      <c r="Q61" s="88">
        <f t="shared" si="13"/>
        <v>88.113862875524049</v>
      </c>
      <c r="R61" s="88">
        <f t="shared" si="13"/>
        <v>83.126285731626481</v>
      </c>
      <c r="S61" s="88">
        <f t="shared" si="13"/>
        <v>78.421024275119322</v>
      </c>
      <c r="T61" s="88">
        <f t="shared" si="13"/>
        <v>73.982098372754066</v>
      </c>
      <c r="U61" s="88">
        <f t="shared" si="13"/>
        <v>69.79443242712648</v>
      </c>
      <c r="V61" s="88">
        <f t="shared" si="13"/>
        <v>65.84380417653442</v>
      </c>
      <c r="W61" s="88">
        <f t="shared" si="13"/>
        <v>62.116796392956978</v>
      </c>
      <c r="X61" s="88">
        <f t="shared" si="13"/>
        <v>58.600751314110354</v>
      </c>
      <c r="Y61" s="88">
        <f t="shared" si="13"/>
        <v>55.283727654821085</v>
      </c>
      <c r="Z61" s="88">
        <f t="shared" si="13"/>
        <v>52.154460051718011</v>
      </c>
      <c r="AA61" s="88">
        <f t="shared" si="13"/>
        <v>49.202320803507561</v>
      </c>
      <c r="AB61" s="11"/>
    </row>
    <row r="62" spans="1:28" ht="17" thickBot="1">
      <c r="A62" s="229"/>
      <c r="B62" s="191"/>
      <c r="C62" s="191"/>
      <c r="D62" s="191"/>
      <c r="E62" s="191"/>
      <c r="F62" s="191"/>
      <c r="G62" s="191"/>
      <c r="H62" s="191"/>
      <c r="I62" s="191"/>
      <c r="J62" s="230"/>
      <c r="K62" s="230"/>
      <c r="L62" s="191"/>
      <c r="M62" s="191"/>
      <c r="N62" s="191"/>
      <c r="O62" s="191"/>
      <c r="P62" s="191"/>
      <c r="Q62" s="191"/>
      <c r="R62" s="191"/>
      <c r="S62" s="191"/>
      <c r="T62" s="191"/>
      <c r="U62" s="191"/>
      <c r="V62" s="191"/>
      <c r="W62" s="191"/>
      <c r="X62" s="191"/>
      <c r="Y62" s="191"/>
      <c r="Z62" s="191"/>
      <c r="AA62" s="191"/>
      <c r="AB62" s="11"/>
    </row>
    <row r="63" spans="1:28">
      <c r="A63" s="10"/>
      <c r="B63" s="10"/>
      <c r="C63" s="10"/>
      <c r="D63" s="10"/>
      <c r="E63" s="10"/>
      <c r="F63" s="10"/>
      <c r="G63" s="10"/>
      <c r="H63" s="10"/>
      <c r="I63" s="10"/>
      <c r="J63" s="385" t="s">
        <v>101</v>
      </c>
      <c r="K63" s="386"/>
      <c r="L63" s="10"/>
      <c r="M63" s="10"/>
      <c r="N63" s="10"/>
      <c r="O63" s="10"/>
      <c r="P63" s="10"/>
      <c r="Q63" s="10"/>
      <c r="R63" s="10"/>
      <c r="S63" s="10"/>
      <c r="T63" s="10"/>
      <c r="U63" s="10"/>
      <c r="V63" s="10"/>
      <c r="W63" s="10"/>
      <c r="X63" s="10"/>
      <c r="Y63" s="10"/>
      <c r="Z63" s="10"/>
      <c r="AA63" s="10"/>
      <c r="AB63" s="10"/>
    </row>
    <row r="64" spans="1:28">
      <c r="A64" s="24" t="s">
        <v>475</v>
      </c>
      <c r="B64" s="144" t="s">
        <v>21</v>
      </c>
      <c r="C64" s="144" t="s">
        <v>44</v>
      </c>
      <c r="D64" s="144" t="s">
        <v>83</v>
      </c>
      <c r="E64" s="144" t="s">
        <v>84</v>
      </c>
      <c r="F64" s="144"/>
      <c r="G64" s="144" t="s">
        <v>45</v>
      </c>
      <c r="H64" s="145"/>
      <c r="I64" s="10"/>
      <c r="J64" s="188" t="s">
        <v>3</v>
      </c>
      <c r="K64" s="102"/>
      <c r="L64" s="10"/>
      <c r="M64" s="10"/>
      <c r="N64" s="10"/>
      <c r="O64" s="10"/>
      <c r="P64" s="10"/>
      <c r="Q64" s="10"/>
      <c r="R64" s="10"/>
      <c r="S64" s="10"/>
      <c r="T64" s="10"/>
      <c r="U64" s="10"/>
      <c r="V64" s="10"/>
      <c r="W64" s="10"/>
      <c r="X64" s="10"/>
      <c r="Y64" s="10"/>
      <c r="Z64" s="10"/>
      <c r="AA64" s="10"/>
      <c r="AB64" s="10"/>
    </row>
    <row r="65" spans="1:28">
      <c r="A65" s="25" t="s">
        <v>51</v>
      </c>
      <c r="B65" s="27" t="s">
        <v>52</v>
      </c>
      <c r="C65" s="225">
        <v>80</v>
      </c>
      <c r="D65" s="226">
        <f>K65</f>
        <v>4.25</v>
      </c>
      <c r="E65" s="62">
        <f>C65*D65</f>
        <v>340</v>
      </c>
      <c r="F65" s="192"/>
      <c r="G65" s="193" t="s">
        <v>82</v>
      </c>
      <c r="H65" s="28"/>
      <c r="I65" s="11"/>
      <c r="J65" s="188" t="s">
        <v>103</v>
      </c>
      <c r="K65" s="216">
        <v>4.25</v>
      </c>
      <c r="L65" s="11"/>
      <c r="M65" s="11"/>
      <c r="N65" s="11"/>
      <c r="O65" s="11"/>
      <c r="P65" s="11"/>
      <c r="Q65" s="11"/>
      <c r="R65" s="11"/>
      <c r="S65" s="11"/>
      <c r="T65" s="11"/>
      <c r="U65" s="11"/>
      <c r="V65" s="11"/>
      <c r="W65" s="10"/>
      <c r="X65" s="10"/>
      <c r="Y65" s="10"/>
      <c r="Z65" s="10"/>
      <c r="AA65" s="10"/>
      <c r="AB65" s="10"/>
    </row>
    <row r="66" spans="1:28" ht="49.25" customHeight="1" thickBot="1">
      <c r="A66" s="29" t="s">
        <v>51</v>
      </c>
      <c r="B66" s="30" t="s">
        <v>52</v>
      </c>
      <c r="C66" s="227">
        <v>80</v>
      </c>
      <c r="D66" s="228">
        <v>0</v>
      </c>
      <c r="E66" s="194">
        <f>C66*D66</f>
        <v>0</v>
      </c>
      <c r="F66" s="33"/>
      <c r="G66" s="387" t="s">
        <v>85</v>
      </c>
      <c r="H66" s="388"/>
      <c r="I66" s="10"/>
      <c r="J66" s="189" t="s">
        <v>102</v>
      </c>
      <c r="K66" s="102"/>
      <c r="L66" s="10"/>
      <c r="M66" s="10"/>
      <c r="N66" s="10"/>
      <c r="O66" s="10"/>
      <c r="P66" s="10"/>
      <c r="Q66" s="10"/>
      <c r="R66" s="10"/>
      <c r="S66" s="10"/>
      <c r="T66" s="10"/>
      <c r="U66" s="10"/>
      <c r="V66" s="10"/>
      <c r="W66" s="10"/>
      <c r="X66" s="10"/>
      <c r="Y66" s="10"/>
      <c r="Z66" s="10"/>
      <c r="AA66" s="10"/>
      <c r="AB66" s="10"/>
    </row>
    <row r="67" spans="1:28">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c r="A68" s="364" t="s">
        <v>490</v>
      </c>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6"/>
      <c r="AB68" s="11"/>
    </row>
    <row r="69" spans="1:28">
      <c r="A69" s="90" t="s">
        <v>91</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11"/>
    </row>
    <row r="70" spans="1:28">
      <c r="A70" s="91" t="s">
        <v>440</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11"/>
    </row>
    <row r="71" spans="1:28">
      <c r="A71" s="91" t="s">
        <v>441</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11"/>
    </row>
    <row r="72" spans="1:28">
      <c r="A72" s="91" t="s">
        <v>442</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11"/>
    </row>
    <row r="73" spans="1:28">
      <c r="A73" s="91" t="s">
        <v>92</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11"/>
    </row>
    <row r="74" spans="1:28">
      <c r="A74" s="91" t="s">
        <v>94</v>
      </c>
      <c r="B74" s="41"/>
      <c r="C74" s="41">
        <f t="shared" ref="C74:AA74" si="14">$E$65</f>
        <v>340</v>
      </c>
      <c r="D74" s="41">
        <f t="shared" si="14"/>
        <v>340</v>
      </c>
      <c r="E74" s="41">
        <f t="shared" si="14"/>
        <v>340</v>
      </c>
      <c r="F74" s="41">
        <f t="shared" si="14"/>
        <v>340</v>
      </c>
      <c r="G74" s="41">
        <f t="shared" si="14"/>
        <v>340</v>
      </c>
      <c r="H74" s="41">
        <f t="shared" si="14"/>
        <v>340</v>
      </c>
      <c r="I74" s="41">
        <f t="shared" si="14"/>
        <v>340</v>
      </c>
      <c r="J74" s="41">
        <f t="shared" si="14"/>
        <v>340</v>
      </c>
      <c r="K74" s="41">
        <f t="shared" si="14"/>
        <v>340</v>
      </c>
      <c r="L74" s="41">
        <f t="shared" si="14"/>
        <v>340</v>
      </c>
      <c r="M74" s="41">
        <f t="shared" si="14"/>
        <v>340</v>
      </c>
      <c r="N74" s="41">
        <f t="shared" si="14"/>
        <v>340</v>
      </c>
      <c r="O74" s="41">
        <f t="shared" si="14"/>
        <v>340</v>
      </c>
      <c r="P74" s="41">
        <f t="shared" si="14"/>
        <v>340</v>
      </c>
      <c r="Q74" s="41">
        <f t="shared" si="14"/>
        <v>340</v>
      </c>
      <c r="R74" s="41">
        <f t="shared" si="14"/>
        <v>340</v>
      </c>
      <c r="S74" s="41">
        <f t="shared" si="14"/>
        <v>340</v>
      </c>
      <c r="T74" s="41">
        <f t="shared" si="14"/>
        <v>340</v>
      </c>
      <c r="U74" s="41">
        <f t="shared" si="14"/>
        <v>340</v>
      </c>
      <c r="V74" s="41">
        <f t="shared" si="14"/>
        <v>340</v>
      </c>
      <c r="W74" s="41">
        <f t="shared" si="14"/>
        <v>340</v>
      </c>
      <c r="X74" s="41">
        <f t="shared" si="14"/>
        <v>340</v>
      </c>
      <c r="Y74" s="41">
        <f t="shared" si="14"/>
        <v>340</v>
      </c>
      <c r="Z74" s="41">
        <f t="shared" si="14"/>
        <v>340</v>
      </c>
      <c r="AA74" s="41">
        <f t="shared" si="14"/>
        <v>340</v>
      </c>
      <c r="AB74" s="11"/>
    </row>
    <row r="75" spans="1:28">
      <c r="A75" s="92" t="s">
        <v>93</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11"/>
    </row>
    <row r="76" spans="1:28">
      <c r="A76" s="203" t="s">
        <v>30</v>
      </c>
      <c r="B76" s="41">
        <f>SUM(B72:B75)</f>
        <v>0</v>
      </c>
      <c r="C76" s="41">
        <f t="shared" ref="C76:AA76" si="15">SUM(C72:C75)</f>
        <v>340</v>
      </c>
      <c r="D76" s="41">
        <f t="shared" si="15"/>
        <v>340</v>
      </c>
      <c r="E76" s="41">
        <f t="shared" si="15"/>
        <v>340</v>
      </c>
      <c r="F76" s="41">
        <f t="shared" si="15"/>
        <v>340</v>
      </c>
      <c r="G76" s="41">
        <f t="shared" si="15"/>
        <v>340</v>
      </c>
      <c r="H76" s="41">
        <f t="shared" si="15"/>
        <v>340</v>
      </c>
      <c r="I76" s="41">
        <f t="shared" si="15"/>
        <v>340</v>
      </c>
      <c r="J76" s="41">
        <f t="shared" si="15"/>
        <v>340</v>
      </c>
      <c r="K76" s="41">
        <f t="shared" si="15"/>
        <v>340</v>
      </c>
      <c r="L76" s="41">
        <f t="shared" si="15"/>
        <v>340</v>
      </c>
      <c r="M76" s="41">
        <f t="shared" si="15"/>
        <v>340</v>
      </c>
      <c r="N76" s="41">
        <f t="shared" si="15"/>
        <v>340</v>
      </c>
      <c r="O76" s="41">
        <f t="shared" si="15"/>
        <v>340</v>
      </c>
      <c r="P76" s="41">
        <f t="shared" si="15"/>
        <v>340</v>
      </c>
      <c r="Q76" s="41">
        <f t="shared" si="15"/>
        <v>340</v>
      </c>
      <c r="R76" s="41">
        <f t="shared" si="15"/>
        <v>340</v>
      </c>
      <c r="S76" s="41">
        <f t="shared" si="15"/>
        <v>340</v>
      </c>
      <c r="T76" s="41">
        <f t="shared" si="15"/>
        <v>340</v>
      </c>
      <c r="U76" s="41">
        <f t="shared" si="15"/>
        <v>340</v>
      </c>
      <c r="V76" s="41">
        <f t="shared" si="15"/>
        <v>340</v>
      </c>
      <c r="W76" s="41">
        <f t="shared" si="15"/>
        <v>340</v>
      </c>
      <c r="X76" s="41">
        <f t="shared" si="15"/>
        <v>340</v>
      </c>
      <c r="Y76" s="41">
        <f t="shared" si="15"/>
        <v>340</v>
      </c>
      <c r="Z76" s="41">
        <f t="shared" si="15"/>
        <v>340</v>
      </c>
      <c r="AA76" s="41">
        <f t="shared" si="15"/>
        <v>340</v>
      </c>
      <c r="AB76" s="19"/>
    </row>
    <row r="77" spans="1:28">
      <c r="A77" s="204" t="s">
        <v>31</v>
      </c>
      <c r="B77" s="88">
        <f t="shared" ref="B77:AA77" si="16">B76/(1+$B$5)^B27</f>
        <v>0</v>
      </c>
      <c r="C77" s="88">
        <f t="shared" si="16"/>
        <v>320.75471698113205</v>
      </c>
      <c r="D77" s="88">
        <f t="shared" si="16"/>
        <v>302.59878960484156</v>
      </c>
      <c r="E77" s="88">
        <f t="shared" si="16"/>
        <v>285.47055623098254</v>
      </c>
      <c r="F77" s="88">
        <f t="shared" si="16"/>
        <v>269.31184550092695</v>
      </c>
      <c r="G77" s="88">
        <f t="shared" si="16"/>
        <v>254.06777877445936</v>
      </c>
      <c r="H77" s="88">
        <f t="shared" si="16"/>
        <v>239.68658374948993</v>
      </c>
      <c r="I77" s="88">
        <f t="shared" si="16"/>
        <v>226.11941863159424</v>
      </c>
      <c r="J77" s="88">
        <f t="shared" si="16"/>
        <v>213.32020625622101</v>
      </c>
      <c r="K77" s="88">
        <f t="shared" si="16"/>
        <v>201.24547760020849</v>
      </c>
      <c r="L77" s="88">
        <f t="shared" si="16"/>
        <v>189.85422415114007</v>
      </c>
      <c r="M77" s="88">
        <f t="shared" si="16"/>
        <v>179.10775863315098</v>
      </c>
      <c r="N77" s="88">
        <f t="shared" si="16"/>
        <v>168.96958361618016</v>
      </c>
      <c r="O77" s="88">
        <f t="shared" si="16"/>
        <v>159.40526756243412</v>
      </c>
      <c r="P77" s="88">
        <f t="shared" si="16"/>
        <v>150.3823278890888</v>
      </c>
      <c r="Q77" s="88">
        <f t="shared" si="16"/>
        <v>141.87012065008372</v>
      </c>
      <c r="R77" s="88">
        <f t="shared" si="16"/>
        <v>133.83973646234315</v>
      </c>
      <c r="S77" s="88">
        <f t="shared" si="16"/>
        <v>126.26390232296524</v>
      </c>
      <c r="T77" s="88">
        <f t="shared" si="16"/>
        <v>119.11688898392947</v>
      </c>
      <c r="U77" s="88">
        <f t="shared" si="16"/>
        <v>112.37442356974476</v>
      </c>
      <c r="V77" s="88">
        <f t="shared" si="16"/>
        <v>106.01360714126865</v>
      </c>
      <c r="W77" s="88">
        <f t="shared" si="16"/>
        <v>100.01283692572513</v>
      </c>
      <c r="X77" s="88">
        <f t="shared" si="16"/>
        <v>94.351732948797277</v>
      </c>
      <c r="Y77" s="88">
        <f t="shared" si="16"/>
        <v>89.011068819620064</v>
      </c>
      <c r="Z77" s="88">
        <f t="shared" si="16"/>
        <v>83.972706433603847</v>
      </c>
      <c r="AA77" s="88">
        <f t="shared" si="16"/>
        <v>79.219534371324386</v>
      </c>
      <c r="AB77" s="11"/>
    </row>
    <row r="78" spans="1:2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row>
    <row r="79" spans="1:28">
      <c r="A79" s="98" t="s">
        <v>438</v>
      </c>
      <c r="B79" s="41">
        <f>B76-B60</f>
        <v>-282.76</v>
      </c>
      <c r="C79" s="41">
        <f t="shared" ref="C79:AA79" si="17">C76-C60</f>
        <v>128.83000000000001</v>
      </c>
      <c r="D79" s="41">
        <f t="shared" si="17"/>
        <v>128.83000000000001</v>
      </c>
      <c r="E79" s="41">
        <f t="shared" si="17"/>
        <v>128.83000000000001</v>
      </c>
      <c r="F79" s="41">
        <f t="shared" si="17"/>
        <v>128.83000000000001</v>
      </c>
      <c r="G79" s="41">
        <f t="shared" si="17"/>
        <v>128.83000000000001</v>
      </c>
      <c r="H79" s="41">
        <f t="shared" si="17"/>
        <v>128.83000000000001</v>
      </c>
      <c r="I79" s="41">
        <f t="shared" si="17"/>
        <v>128.83000000000001</v>
      </c>
      <c r="J79" s="41">
        <f t="shared" si="17"/>
        <v>128.83000000000001</v>
      </c>
      <c r="K79" s="41">
        <f t="shared" si="17"/>
        <v>128.83000000000001</v>
      </c>
      <c r="L79" s="41">
        <f t="shared" si="17"/>
        <v>128.83000000000001</v>
      </c>
      <c r="M79" s="41">
        <f t="shared" si="17"/>
        <v>128.83000000000001</v>
      </c>
      <c r="N79" s="41">
        <f t="shared" si="17"/>
        <v>128.83000000000001</v>
      </c>
      <c r="O79" s="41">
        <f t="shared" si="17"/>
        <v>128.83000000000001</v>
      </c>
      <c r="P79" s="41">
        <f t="shared" si="17"/>
        <v>128.83000000000001</v>
      </c>
      <c r="Q79" s="41">
        <f t="shared" si="17"/>
        <v>128.83000000000001</v>
      </c>
      <c r="R79" s="41">
        <f t="shared" si="17"/>
        <v>128.83000000000001</v>
      </c>
      <c r="S79" s="41">
        <f t="shared" si="17"/>
        <v>128.83000000000001</v>
      </c>
      <c r="T79" s="41">
        <f t="shared" si="17"/>
        <v>128.83000000000001</v>
      </c>
      <c r="U79" s="41">
        <f t="shared" si="17"/>
        <v>128.83000000000001</v>
      </c>
      <c r="V79" s="41">
        <f t="shared" si="17"/>
        <v>128.83000000000001</v>
      </c>
      <c r="W79" s="41">
        <f t="shared" si="17"/>
        <v>128.83000000000001</v>
      </c>
      <c r="X79" s="41">
        <f t="shared" si="17"/>
        <v>128.83000000000001</v>
      </c>
      <c r="Y79" s="41">
        <f t="shared" si="17"/>
        <v>128.83000000000001</v>
      </c>
      <c r="Z79" s="41">
        <f t="shared" si="17"/>
        <v>128.83000000000001</v>
      </c>
      <c r="AA79" s="41">
        <f t="shared" si="17"/>
        <v>128.83000000000001</v>
      </c>
      <c r="AB79" s="11"/>
    </row>
    <row r="80" spans="1:28">
      <c r="A80" s="87" t="s">
        <v>55</v>
      </c>
      <c r="B80" s="88">
        <f t="shared" ref="B80:AA80" si="18">B79/(1+$B$5)^B27</f>
        <v>-282.76</v>
      </c>
      <c r="C80" s="88">
        <f t="shared" si="18"/>
        <v>121.5377358490566</v>
      </c>
      <c r="D80" s="88">
        <f t="shared" si="18"/>
        <v>114.65824136703452</v>
      </c>
      <c r="E80" s="88">
        <f t="shared" si="18"/>
        <v>108.16815223305143</v>
      </c>
      <c r="F80" s="88">
        <f t="shared" si="18"/>
        <v>102.04542663495418</v>
      </c>
      <c r="G80" s="88">
        <f t="shared" si="18"/>
        <v>96.269270410334116</v>
      </c>
      <c r="H80" s="88">
        <f t="shared" si="18"/>
        <v>90.820066424843503</v>
      </c>
      <c r="I80" s="88">
        <f t="shared" si="18"/>
        <v>85.679307947965555</v>
      </c>
      <c r="J80" s="88">
        <f t="shared" si="18"/>
        <v>80.829535799967516</v>
      </c>
      <c r="K80" s="88">
        <f t="shared" si="18"/>
        <v>76.254279056573125</v>
      </c>
      <c r="L80" s="88">
        <f t="shared" si="18"/>
        <v>71.937999109974641</v>
      </c>
      <c r="M80" s="88">
        <f t="shared" si="18"/>
        <v>67.866036896202488</v>
      </c>
      <c r="N80" s="88">
        <f t="shared" si="18"/>
        <v>64.024563109624978</v>
      </c>
      <c r="O80" s="88">
        <f t="shared" si="18"/>
        <v>60.400531235495258</v>
      </c>
      <c r="P80" s="88">
        <f t="shared" si="18"/>
        <v>56.981633241033265</v>
      </c>
      <c r="Q80" s="88">
        <f t="shared" si="18"/>
        <v>53.756257774559671</v>
      </c>
      <c r="R80" s="88">
        <f t="shared" si="18"/>
        <v>50.71345073071668</v>
      </c>
      <c r="S80" s="88">
        <f t="shared" si="18"/>
        <v>47.842878047845922</v>
      </c>
      <c r="T80" s="88">
        <f t="shared" si="18"/>
        <v>45.134790611175397</v>
      </c>
      <c r="U80" s="88">
        <f t="shared" si="18"/>
        <v>42.579991142618297</v>
      </c>
      <c r="V80" s="88">
        <f t="shared" si="18"/>
        <v>40.169802964734238</v>
      </c>
      <c r="W80" s="88">
        <f t="shared" si="18"/>
        <v>37.896040532768147</v>
      </c>
      <c r="X80" s="88">
        <f t="shared" si="18"/>
        <v>35.75098163468693</v>
      </c>
      <c r="Y80" s="88">
        <f t="shared" si="18"/>
        <v>33.727341164798986</v>
      </c>
      <c r="Z80" s="88">
        <f t="shared" si="18"/>
        <v>31.818246381885839</v>
      </c>
      <c r="AA80" s="88">
        <f t="shared" si="18"/>
        <v>30.017213567816828</v>
      </c>
      <c r="AB80" s="11"/>
    </row>
    <row r="81" spans="1:28">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c r="A82" s="378" t="s">
        <v>474</v>
      </c>
      <c r="B82" s="378"/>
      <c r="C82" s="10"/>
      <c r="D82" s="142"/>
    </row>
    <row r="83" spans="1:28">
      <c r="A83" s="40" t="s">
        <v>54</v>
      </c>
      <c r="B83" s="50">
        <f>SUM(B60:AA60)</f>
        <v>5562.0100000000011</v>
      </c>
      <c r="C83" s="10"/>
      <c r="D83" s="142"/>
    </row>
    <row r="84" spans="1:28">
      <c r="A84" s="51" t="s">
        <v>42</v>
      </c>
      <c r="B84" s="52">
        <f>SUM(B61:AA61)</f>
        <v>2982.2213199415373</v>
      </c>
      <c r="C84" s="10"/>
    </row>
    <row r="85" spans="1:28">
      <c r="A85" s="40" t="s">
        <v>53</v>
      </c>
      <c r="B85" s="50">
        <f>SUM(B76:AA76)</f>
        <v>8500</v>
      </c>
      <c r="C85" s="10"/>
    </row>
    <row r="86" spans="1:28">
      <c r="A86" s="51" t="s">
        <v>22</v>
      </c>
      <c r="B86" s="52">
        <f>SUM(B77:AA77)</f>
        <v>4346.3410938112575</v>
      </c>
      <c r="C86" s="32"/>
    </row>
    <row r="87" spans="1:28">
      <c r="A87" s="150"/>
      <c r="B87" s="31"/>
      <c r="C87" s="32"/>
    </row>
    <row r="88" spans="1:28">
      <c r="A88" s="10"/>
      <c r="B88" s="10"/>
      <c r="C88" s="10"/>
    </row>
    <row r="89" spans="1:28">
      <c r="A89" s="378" t="s">
        <v>430</v>
      </c>
      <c r="B89" s="378"/>
      <c r="C89" s="10"/>
      <c r="D89" s="142"/>
    </row>
    <row r="90" spans="1:28">
      <c r="A90" s="40" t="s">
        <v>23</v>
      </c>
      <c r="B90" s="45">
        <f>SUM(B77:AA77)-SUM(B61:AA61)</f>
        <v>1364.1197738697201</v>
      </c>
      <c r="C90" s="10"/>
      <c r="D90" s="143"/>
    </row>
    <row r="91" spans="1:28">
      <c r="A91" s="40" t="s">
        <v>24</v>
      </c>
      <c r="B91" s="45">
        <f>B90+B90/(((1+$B$5)^AA27)-1)</f>
        <v>1778.5102193049577</v>
      </c>
      <c r="C91" s="10"/>
    </row>
    <row r="92" spans="1:28">
      <c r="A92" s="40" t="s">
        <v>25</v>
      </c>
      <c r="B92" s="45">
        <f>B91*B5</f>
        <v>106.71061315829746</v>
      </c>
      <c r="C92" s="10"/>
    </row>
    <row r="93" spans="1:28">
      <c r="A93" s="40" t="s">
        <v>43</v>
      </c>
      <c r="B93" s="200">
        <f>IRR(B79:AA79)</f>
        <v>0.45557781295012179</v>
      </c>
      <c r="C93" s="10"/>
    </row>
    <row r="94" spans="1:28">
      <c r="A94" s="10"/>
      <c r="B94" s="10"/>
      <c r="C94" s="10"/>
    </row>
    <row r="95" spans="1:28">
      <c r="A95" s="10"/>
      <c r="B95" s="10"/>
      <c r="C95" s="10"/>
    </row>
    <row r="96" spans="1:28">
      <c r="A96" s="375" t="s">
        <v>488</v>
      </c>
      <c r="B96" s="375"/>
      <c r="C96" s="10"/>
    </row>
    <row r="97" spans="1:13">
      <c r="A97" s="27"/>
      <c r="B97" s="27"/>
      <c r="C97" s="27"/>
      <c r="D97" s="133"/>
      <c r="E97" s="133"/>
      <c r="F97" s="133"/>
      <c r="G97" s="133"/>
      <c r="H97" s="133"/>
      <c r="I97" s="133"/>
      <c r="J97" s="133"/>
      <c r="K97" s="133"/>
      <c r="L97" s="133"/>
      <c r="M97" s="133"/>
    </row>
    <row r="98" spans="1:13">
      <c r="A98" s="133"/>
      <c r="B98" s="133"/>
      <c r="C98" s="231"/>
      <c r="D98" s="384"/>
      <c r="E98" s="384"/>
      <c r="F98" s="231"/>
      <c r="G98" s="231"/>
      <c r="H98" s="231"/>
      <c r="I98" s="231"/>
      <c r="J98" s="133"/>
      <c r="K98" s="133"/>
      <c r="L98" s="133"/>
      <c r="M98" s="133"/>
    </row>
    <row r="99" spans="1:13">
      <c r="A99" s="133"/>
      <c r="B99" s="133"/>
      <c r="C99" s="133"/>
      <c r="D99" s="232"/>
      <c r="E99" s="133"/>
      <c r="F99" s="232"/>
      <c r="G99" s="232"/>
      <c r="H99" s="133"/>
      <c r="I99" s="232"/>
      <c r="J99" s="133"/>
      <c r="K99" s="133"/>
      <c r="L99" s="133"/>
      <c r="M99" s="133"/>
    </row>
    <row r="100" spans="1:13">
      <c r="A100" s="133"/>
      <c r="B100" s="133"/>
      <c r="C100" s="133"/>
      <c r="D100" s="133"/>
      <c r="E100" s="133"/>
      <c r="F100" s="233"/>
      <c r="G100" s="133"/>
      <c r="H100" s="133"/>
      <c r="I100" s="133"/>
      <c r="J100" s="133"/>
      <c r="K100" s="133"/>
      <c r="L100" s="133"/>
      <c r="M100" s="133"/>
    </row>
    <row r="101" spans="1:13">
      <c r="A101" s="133"/>
      <c r="B101" s="133"/>
      <c r="C101" s="234"/>
      <c r="D101" s="133"/>
      <c r="E101" s="133"/>
      <c r="F101" s="233"/>
      <c r="G101" s="133"/>
      <c r="H101" s="232"/>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41"/>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sheetData>
  <mergeCells count="10">
    <mergeCell ref="D98:E98"/>
    <mergeCell ref="J63:K63"/>
    <mergeCell ref="A89:B89"/>
    <mergeCell ref="A82:B82"/>
    <mergeCell ref="G66:H66"/>
    <mergeCell ref="A1:B2"/>
    <mergeCell ref="A96:B96"/>
    <mergeCell ref="A68:AA68"/>
    <mergeCell ref="A3:B3"/>
    <mergeCell ref="A26:AF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7F49B-B0BA-4889-BD5B-B7FC66F85F63}">
  <dimension ref="A1:AF108"/>
  <sheetViews>
    <sheetView zoomScale="110" zoomScaleNormal="110" workbookViewId="0">
      <selection sqref="A1:B2"/>
    </sheetView>
  </sheetViews>
  <sheetFormatPr baseColWidth="10" defaultColWidth="9.1640625" defaultRowHeight="16"/>
  <cols>
    <col min="1" max="1" width="59.33203125" style="245" customWidth="1"/>
    <col min="2" max="2" width="26.83203125" style="245" customWidth="1"/>
    <col min="3" max="3" width="11.5" style="245" customWidth="1"/>
    <col min="4" max="4" width="12" style="245" customWidth="1"/>
    <col min="5" max="5" width="17.83203125" style="245" customWidth="1"/>
    <col min="6" max="6" width="11.6640625" style="245" customWidth="1"/>
    <col min="7" max="7" width="11.5" style="245" customWidth="1"/>
    <col min="8" max="8" width="12.33203125" style="245" customWidth="1"/>
    <col min="9" max="9" width="10.83203125" style="245" customWidth="1"/>
    <col min="10" max="10" width="9.33203125" style="245" customWidth="1"/>
    <col min="11" max="11" width="17" style="245" customWidth="1"/>
    <col min="12" max="12" width="10.6640625" style="245" customWidth="1"/>
    <col min="13" max="13" width="22.1640625" style="245" customWidth="1"/>
    <col min="14" max="27" width="10.1640625" style="245" customWidth="1"/>
    <col min="28" max="16384" width="9.1640625" style="245"/>
  </cols>
  <sheetData>
    <row r="1" spans="1:17" ht="29.5" customHeight="1">
      <c r="A1" s="358" t="s">
        <v>499</v>
      </c>
      <c r="B1" s="358"/>
      <c r="C1" s="11"/>
      <c r="D1" s="242"/>
      <c r="E1" s="243"/>
      <c r="F1" s="244"/>
      <c r="G1" s="244"/>
      <c r="H1" s="244"/>
      <c r="I1" s="242"/>
      <c r="J1" s="242"/>
      <c r="K1" s="242"/>
      <c r="L1" s="242"/>
      <c r="Q1" s="242"/>
    </row>
    <row r="2" spans="1:17">
      <c r="A2" s="358"/>
      <c r="B2" s="358"/>
      <c r="C2" s="10"/>
      <c r="F2" s="246"/>
      <c r="G2" s="246"/>
      <c r="H2" s="246"/>
    </row>
    <row r="3" spans="1:17">
      <c r="A3" s="397" t="s">
        <v>447</v>
      </c>
      <c r="B3" s="397"/>
      <c r="C3" s="10"/>
      <c r="F3" s="246"/>
      <c r="G3" s="246"/>
      <c r="H3" s="246"/>
    </row>
    <row r="4" spans="1:17" ht="51">
      <c r="A4" s="13" t="s">
        <v>0</v>
      </c>
      <c r="B4" s="196" t="s">
        <v>507</v>
      </c>
      <c r="C4" s="187"/>
      <c r="F4" s="247"/>
      <c r="G4" s="248"/>
      <c r="H4" s="247"/>
      <c r="I4" s="132"/>
      <c r="J4" s="132"/>
      <c r="K4" s="132"/>
      <c r="L4" s="132"/>
      <c r="M4" s="132"/>
      <c r="N4" s="132"/>
      <c r="O4" s="132"/>
    </row>
    <row r="5" spans="1:17">
      <c r="A5" s="13" t="s">
        <v>2</v>
      </c>
      <c r="B5" s="102">
        <v>0.06</v>
      </c>
      <c r="C5" s="10"/>
      <c r="I5" s="132"/>
      <c r="J5" s="132"/>
      <c r="K5" s="132"/>
      <c r="L5" s="132"/>
      <c r="M5" s="132"/>
      <c r="N5" s="132"/>
      <c r="O5" s="132"/>
    </row>
    <row r="6" spans="1:17">
      <c r="A6" s="10"/>
      <c r="B6" s="10"/>
      <c r="C6" s="10"/>
      <c r="I6" s="132"/>
      <c r="J6" s="132"/>
      <c r="K6" s="132"/>
      <c r="L6" s="132"/>
      <c r="M6" s="132"/>
      <c r="N6" s="132"/>
      <c r="O6" s="132"/>
    </row>
    <row r="7" spans="1:17">
      <c r="A7" s="111" t="s">
        <v>445</v>
      </c>
      <c r="B7" s="112" t="s">
        <v>444</v>
      </c>
      <c r="C7" s="190"/>
      <c r="I7" s="132"/>
      <c r="J7" s="132"/>
      <c r="K7" s="132"/>
      <c r="L7" s="132"/>
      <c r="M7" s="132"/>
      <c r="N7" s="132"/>
      <c r="O7" s="132"/>
    </row>
    <row r="8" spans="1:17">
      <c r="A8" s="51" t="s">
        <v>477</v>
      </c>
      <c r="B8" s="89">
        <f>SUM(B9:B14)</f>
        <v>198.63</v>
      </c>
      <c r="C8" s="147"/>
      <c r="D8" s="249"/>
      <c r="I8" s="132"/>
      <c r="J8" s="132"/>
      <c r="K8" s="132"/>
      <c r="L8" s="132"/>
      <c r="M8" s="132"/>
      <c r="N8" s="132"/>
      <c r="O8" s="132"/>
    </row>
    <row r="9" spans="1:17">
      <c r="A9" s="110" t="s">
        <v>47</v>
      </c>
      <c r="B9" s="63">
        <v>0</v>
      </c>
      <c r="C9" s="11"/>
      <c r="D9" s="250"/>
    </row>
    <row r="10" spans="1:17">
      <c r="A10" s="110" t="s">
        <v>77</v>
      </c>
      <c r="B10" s="63">
        <f>12+13.3+12.6</f>
        <v>37.9</v>
      </c>
      <c r="C10" s="147"/>
      <c r="D10" s="251"/>
    </row>
    <row r="11" spans="1:17">
      <c r="A11" s="110" t="s">
        <v>78</v>
      </c>
      <c r="B11" s="63">
        <v>63</v>
      </c>
      <c r="C11" s="147"/>
      <c r="D11" s="251"/>
    </row>
    <row r="12" spans="1:17">
      <c r="A12" s="110" t="s">
        <v>48</v>
      </c>
      <c r="B12" s="63">
        <v>33</v>
      </c>
      <c r="C12" s="11"/>
      <c r="D12" s="249"/>
    </row>
    <row r="13" spans="1:17">
      <c r="A13" s="110" t="s">
        <v>49</v>
      </c>
      <c r="B13" s="63">
        <v>9.75</v>
      </c>
      <c r="C13" s="11"/>
      <c r="D13" s="250"/>
    </row>
    <row r="14" spans="1:17">
      <c r="A14" s="13" t="s">
        <v>479</v>
      </c>
      <c r="B14" s="63">
        <f>4+25.2+5.03+3.55+12.83+4.37</f>
        <v>54.97999999999999</v>
      </c>
      <c r="C14" s="11"/>
      <c r="D14" s="251"/>
    </row>
    <row r="15" spans="1:17">
      <c r="A15" s="13"/>
      <c r="B15" s="43"/>
      <c r="C15" s="11"/>
      <c r="D15" s="251"/>
    </row>
    <row r="16" spans="1:17">
      <c r="A16" s="51" t="s">
        <v>81</v>
      </c>
      <c r="B16" s="89">
        <f>SUM(B17:B20)</f>
        <v>127.03999999999999</v>
      </c>
      <c r="C16" s="11"/>
    </row>
    <row r="17" spans="1:32">
      <c r="A17" s="110" t="s">
        <v>79</v>
      </c>
      <c r="B17" s="63">
        <v>10.5</v>
      </c>
      <c r="C17" s="11"/>
      <c r="D17" s="251"/>
    </row>
    <row r="18" spans="1:32">
      <c r="A18" s="110" t="s">
        <v>77</v>
      </c>
      <c r="B18" s="63">
        <f>16+17.48+16.8</f>
        <v>50.28</v>
      </c>
      <c r="C18" s="147"/>
      <c r="D18" s="251"/>
    </row>
    <row r="19" spans="1:32">
      <c r="A19" s="110" t="s">
        <v>80</v>
      </c>
      <c r="B19" s="63">
        <v>5.47</v>
      </c>
      <c r="C19" s="147"/>
      <c r="D19" s="251"/>
    </row>
    <row r="20" spans="1:32">
      <c r="A20" s="13" t="s">
        <v>479</v>
      </c>
      <c r="B20" s="63">
        <f>11.5+24.2+11.9+10.39+2.8</f>
        <v>60.79</v>
      </c>
      <c r="C20" s="11"/>
      <c r="D20" s="251"/>
    </row>
    <row r="21" spans="1:32">
      <c r="A21" s="13"/>
      <c r="B21" s="43"/>
      <c r="C21" s="11"/>
      <c r="D21" s="251"/>
    </row>
    <row r="22" spans="1:32">
      <c r="A22" s="51" t="s">
        <v>11</v>
      </c>
      <c r="B22" s="89">
        <f>SUM(B23:B24)</f>
        <v>84.13</v>
      </c>
      <c r="C22" s="62"/>
      <c r="D22" s="251"/>
    </row>
    <row r="23" spans="1:32" s="252" customFormat="1" ht="18">
      <c r="A23" s="110" t="s">
        <v>50</v>
      </c>
      <c r="B23" s="63">
        <v>0</v>
      </c>
      <c r="C23" s="11"/>
      <c r="D23" s="251"/>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row>
    <row r="24" spans="1:32" ht="34">
      <c r="A24" s="275" t="s">
        <v>505</v>
      </c>
      <c r="B24" s="63">
        <v>84.13</v>
      </c>
      <c r="C24" s="11"/>
      <c r="D24" s="251"/>
    </row>
    <row r="25" spans="1:3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32">
      <c r="A26" s="368" t="s">
        <v>521</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row>
    <row r="27" spans="1:32" ht="18">
      <c r="A27" s="100" t="s">
        <v>12</v>
      </c>
      <c r="B27" s="208">
        <v>0</v>
      </c>
      <c r="C27" s="208">
        <v>1</v>
      </c>
      <c r="D27" s="208">
        <v>2</v>
      </c>
      <c r="E27" s="208">
        <v>3</v>
      </c>
      <c r="F27" s="208">
        <v>4</v>
      </c>
      <c r="G27" s="208">
        <v>5</v>
      </c>
      <c r="H27" s="208">
        <v>6</v>
      </c>
      <c r="I27" s="208">
        <v>7</v>
      </c>
      <c r="J27" s="208">
        <v>8</v>
      </c>
      <c r="K27" s="208">
        <v>9</v>
      </c>
      <c r="L27" s="208">
        <v>10</v>
      </c>
      <c r="M27" s="208">
        <v>11</v>
      </c>
      <c r="N27" s="208">
        <v>12</v>
      </c>
      <c r="O27" s="208">
        <v>13</v>
      </c>
      <c r="P27" s="208">
        <v>14</v>
      </c>
      <c r="Q27" s="208">
        <v>15</v>
      </c>
      <c r="R27" s="208">
        <v>16</v>
      </c>
      <c r="S27" s="208">
        <v>17</v>
      </c>
      <c r="T27" s="208">
        <v>18</v>
      </c>
      <c r="U27" s="208">
        <v>19</v>
      </c>
      <c r="V27" s="208">
        <v>20</v>
      </c>
      <c r="W27" s="208">
        <v>21</v>
      </c>
      <c r="X27" s="208">
        <v>22</v>
      </c>
      <c r="Y27" s="208">
        <v>23</v>
      </c>
      <c r="Z27" s="208">
        <v>24</v>
      </c>
      <c r="AA27" s="208">
        <v>25</v>
      </c>
      <c r="AB27" s="209"/>
    </row>
    <row r="28" spans="1:32" ht="18">
      <c r="A28" s="381" t="s">
        <v>46</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3"/>
      <c r="AB28" s="209"/>
    </row>
    <row r="29" spans="1:32">
      <c r="A29" s="210" t="s">
        <v>47</v>
      </c>
      <c r="B29" s="212">
        <v>1</v>
      </c>
      <c r="C29" s="212">
        <v>0</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11"/>
    </row>
    <row r="30" spans="1:32">
      <c r="A30" s="210" t="s">
        <v>77</v>
      </c>
      <c r="B30" s="212">
        <v>1</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c r="AA30" s="212">
        <v>0</v>
      </c>
      <c r="AB30" s="11"/>
    </row>
    <row r="31" spans="1:32">
      <c r="A31" s="210" t="s">
        <v>78</v>
      </c>
      <c r="B31" s="212">
        <v>1</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c r="AA31" s="212">
        <v>0</v>
      </c>
      <c r="AB31" s="11"/>
    </row>
    <row r="32" spans="1:32">
      <c r="A32" s="210" t="s">
        <v>48</v>
      </c>
      <c r="B32" s="212">
        <v>1</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c r="Z32" s="212">
        <v>0</v>
      </c>
      <c r="AA32" s="212">
        <v>0</v>
      </c>
      <c r="AB32" s="11"/>
    </row>
    <row r="33" spans="1:28">
      <c r="A33" s="210" t="s">
        <v>49</v>
      </c>
      <c r="B33" s="212">
        <v>1</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c r="Z33" s="212">
        <v>0</v>
      </c>
      <c r="AA33" s="212">
        <v>0</v>
      </c>
      <c r="AB33" s="11"/>
    </row>
    <row r="34" spans="1:28">
      <c r="A34" s="96" t="s">
        <v>479</v>
      </c>
      <c r="B34" s="212">
        <v>1</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c r="Z34" s="212">
        <v>0</v>
      </c>
      <c r="AA34" s="212">
        <v>0</v>
      </c>
      <c r="AB34" s="11"/>
    </row>
    <row r="35" spans="1:28">
      <c r="A35" s="381" t="s">
        <v>81</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3"/>
      <c r="AA35" s="211"/>
      <c r="AB35" s="11"/>
    </row>
    <row r="36" spans="1:28">
      <c r="A36" s="202" t="s">
        <v>79</v>
      </c>
      <c r="B36" s="212">
        <v>0</v>
      </c>
      <c r="C36" s="212">
        <v>1</v>
      </c>
      <c r="D36" s="212">
        <v>1</v>
      </c>
      <c r="E36" s="212">
        <v>1</v>
      </c>
      <c r="F36" s="212">
        <v>1</v>
      </c>
      <c r="G36" s="212">
        <v>1</v>
      </c>
      <c r="H36" s="212">
        <v>1</v>
      </c>
      <c r="I36" s="212">
        <v>1</v>
      </c>
      <c r="J36" s="212">
        <v>1</v>
      </c>
      <c r="K36" s="212">
        <v>1</v>
      </c>
      <c r="L36" s="212">
        <v>1</v>
      </c>
      <c r="M36" s="212">
        <v>1</v>
      </c>
      <c r="N36" s="212">
        <v>1</v>
      </c>
      <c r="O36" s="212">
        <v>1</v>
      </c>
      <c r="P36" s="212">
        <v>1</v>
      </c>
      <c r="Q36" s="212">
        <v>1</v>
      </c>
      <c r="R36" s="212">
        <v>1</v>
      </c>
      <c r="S36" s="212">
        <v>1</v>
      </c>
      <c r="T36" s="212">
        <v>1</v>
      </c>
      <c r="U36" s="212">
        <v>1</v>
      </c>
      <c r="V36" s="212">
        <v>1</v>
      </c>
      <c r="W36" s="212">
        <v>1</v>
      </c>
      <c r="X36" s="212">
        <v>1</v>
      </c>
      <c r="Y36" s="212">
        <v>1</v>
      </c>
      <c r="Z36" s="212">
        <v>1</v>
      </c>
      <c r="AA36" s="212">
        <v>1</v>
      </c>
      <c r="AB36" s="11"/>
    </row>
    <row r="37" spans="1:28">
      <c r="A37" s="202" t="s">
        <v>77</v>
      </c>
      <c r="B37" s="212">
        <v>0</v>
      </c>
      <c r="C37" s="212">
        <v>1</v>
      </c>
      <c r="D37" s="212">
        <v>1</v>
      </c>
      <c r="E37" s="212">
        <v>1</v>
      </c>
      <c r="F37" s="212">
        <v>1</v>
      </c>
      <c r="G37" s="212">
        <v>1</v>
      </c>
      <c r="H37" s="212">
        <v>1</v>
      </c>
      <c r="I37" s="212">
        <v>1</v>
      </c>
      <c r="J37" s="212">
        <v>1</v>
      </c>
      <c r="K37" s="212">
        <v>1</v>
      </c>
      <c r="L37" s="212">
        <v>1</v>
      </c>
      <c r="M37" s="212">
        <v>1</v>
      </c>
      <c r="N37" s="212">
        <v>1</v>
      </c>
      <c r="O37" s="212">
        <v>1</v>
      </c>
      <c r="P37" s="212">
        <v>1</v>
      </c>
      <c r="Q37" s="212">
        <v>1</v>
      </c>
      <c r="R37" s="212">
        <v>1</v>
      </c>
      <c r="S37" s="212">
        <v>1</v>
      </c>
      <c r="T37" s="212">
        <v>1</v>
      </c>
      <c r="U37" s="212">
        <v>1</v>
      </c>
      <c r="V37" s="212">
        <v>1</v>
      </c>
      <c r="W37" s="212">
        <v>1</v>
      </c>
      <c r="X37" s="212">
        <v>1</v>
      </c>
      <c r="Y37" s="212">
        <v>1</v>
      </c>
      <c r="Z37" s="212">
        <v>1</v>
      </c>
      <c r="AA37" s="212">
        <v>1</v>
      </c>
      <c r="AB37" s="11"/>
    </row>
    <row r="38" spans="1:28">
      <c r="A38" s="202" t="s">
        <v>80</v>
      </c>
      <c r="B38" s="212">
        <v>0</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11"/>
    </row>
    <row r="39" spans="1:28">
      <c r="A39" s="96" t="s">
        <v>493</v>
      </c>
      <c r="B39" s="212">
        <v>0</v>
      </c>
      <c r="C39" s="212">
        <v>1</v>
      </c>
      <c r="D39" s="212">
        <v>1</v>
      </c>
      <c r="E39" s="212">
        <v>1</v>
      </c>
      <c r="F39" s="212">
        <v>1</v>
      </c>
      <c r="G39" s="212">
        <v>1</v>
      </c>
      <c r="H39" s="212">
        <v>1</v>
      </c>
      <c r="I39" s="212">
        <v>1</v>
      </c>
      <c r="J39" s="212">
        <v>1</v>
      </c>
      <c r="K39" s="212">
        <v>1</v>
      </c>
      <c r="L39" s="212">
        <v>1</v>
      </c>
      <c r="M39" s="212">
        <v>1</v>
      </c>
      <c r="N39" s="212">
        <v>1</v>
      </c>
      <c r="O39" s="212">
        <v>1</v>
      </c>
      <c r="P39" s="212">
        <v>1</v>
      </c>
      <c r="Q39" s="212">
        <v>1</v>
      </c>
      <c r="R39" s="212">
        <v>1</v>
      </c>
      <c r="S39" s="212">
        <v>1</v>
      </c>
      <c r="T39" s="212">
        <v>1</v>
      </c>
      <c r="U39" s="212">
        <v>1</v>
      </c>
      <c r="V39" s="212">
        <v>1</v>
      </c>
      <c r="W39" s="212">
        <v>1</v>
      </c>
      <c r="X39" s="212">
        <v>1</v>
      </c>
      <c r="Y39" s="212">
        <v>1</v>
      </c>
      <c r="Z39" s="212">
        <v>1</v>
      </c>
      <c r="AA39" s="212">
        <v>1</v>
      </c>
      <c r="AB39" s="11"/>
    </row>
    <row r="40" spans="1:28">
      <c r="A40" s="364" t="s">
        <v>11</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6"/>
      <c r="AB40" s="11"/>
    </row>
    <row r="41" spans="1:28">
      <c r="A41" s="202" t="s">
        <v>50</v>
      </c>
      <c r="B41" s="212">
        <v>1</v>
      </c>
      <c r="C41" s="212">
        <v>1</v>
      </c>
      <c r="D41" s="212">
        <v>1</v>
      </c>
      <c r="E41" s="212">
        <v>1</v>
      </c>
      <c r="F41" s="212">
        <v>1</v>
      </c>
      <c r="G41" s="212">
        <v>1</v>
      </c>
      <c r="H41" s="212">
        <v>1</v>
      </c>
      <c r="I41" s="212">
        <v>1</v>
      </c>
      <c r="J41" s="212">
        <v>1</v>
      </c>
      <c r="K41" s="212">
        <v>1</v>
      </c>
      <c r="L41" s="212">
        <v>1</v>
      </c>
      <c r="M41" s="212">
        <v>1</v>
      </c>
      <c r="N41" s="212">
        <v>1</v>
      </c>
      <c r="O41" s="212">
        <v>1</v>
      </c>
      <c r="P41" s="212">
        <v>1</v>
      </c>
      <c r="Q41" s="212">
        <v>1</v>
      </c>
      <c r="R41" s="212">
        <v>1</v>
      </c>
      <c r="S41" s="212">
        <v>1</v>
      </c>
      <c r="T41" s="212">
        <v>1</v>
      </c>
      <c r="U41" s="212">
        <v>1</v>
      </c>
      <c r="V41" s="212">
        <v>1</v>
      </c>
      <c r="W41" s="212">
        <v>1</v>
      </c>
      <c r="X41" s="212">
        <v>1</v>
      </c>
      <c r="Y41" s="212">
        <v>1</v>
      </c>
      <c r="Z41" s="212">
        <v>1</v>
      </c>
      <c r="AA41" s="212">
        <v>1</v>
      </c>
      <c r="AB41" s="11"/>
    </row>
    <row r="42" spans="1:28">
      <c r="A42" s="202" t="s">
        <v>5</v>
      </c>
      <c r="B42" s="212">
        <v>1</v>
      </c>
      <c r="C42" s="212">
        <v>1</v>
      </c>
      <c r="D42" s="212">
        <v>1</v>
      </c>
      <c r="E42" s="212">
        <v>1</v>
      </c>
      <c r="F42" s="212">
        <v>1</v>
      </c>
      <c r="G42" s="212">
        <v>1</v>
      </c>
      <c r="H42" s="212">
        <v>1</v>
      </c>
      <c r="I42" s="212">
        <v>1</v>
      </c>
      <c r="J42" s="212">
        <v>1</v>
      </c>
      <c r="K42" s="212">
        <v>1</v>
      </c>
      <c r="L42" s="212">
        <v>1</v>
      </c>
      <c r="M42" s="212">
        <v>1</v>
      </c>
      <c r="N42" s="212">
        <v>1</v>
      </c>
      <c r="O42" s="212">
        <v>1</v>
      </c>
      <c r="P42" s="212">
        <v>1</v>
      </c>
      <c r="Q42" s="212">
        <v>1</v>
      </c>
      <c r="R42" s="212">
        <v>1</v>
      </c>
      <c r="S42" s="212">
        <v>1</v>
      </c>
      <c r="T42" s="212">
        <v>1</v>
      </c>
      <c r="U42" s="212">
        <v>1</v>
      </c>
      <c r="V42" s="212">
        <v>1</v>
      </c>
      <c r="W42" s="212">
        <v>1</v>
      </c>
      <c r="X42" s="212">
        <v>1</v>
      </c>
      <c r="Y42" s="212">
        <v>1</v>
      </c>
      <c r="Z42" s="212">
        <v>1</v>
      </c>
      <c r="AA42" s="212">
        <v>1</v>
      </c>
      <c r="AB42" s="11"/>
    </row>
    <row r="43" spans="1:28" s="249" customForma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c r="A44" s="364" t="s">
        <v>476</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6"/>
      <c r="AB44" s="11"/>
    </row>
    <row r="45" spans="1:28">
      <c r="A45" s="364" t="s">
        <v>46</v>
      </c>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6"/>
      <c r="AB45" s="11"/>
    </row>
    <row r="46" spans="1:28">
      <c r="A46" s="99" t="s">
        <v>47</v>
      </c>
      <c r="B46" s="41">
        <f t="shared" ref="B46:AA46" si="0">$B$9*B29</f>
        <v>0</v>
      </c>
      <c r="C46" s="41">
        <f t="shared" si="0"/>
        <v>0</v>
      </c>
      <c r="D46" s="41">
        <f t="shared" si="0"/>
        <v>0</v>
      </c>
      <c r="E46" s="41">
        <f t="shared" si="0"/>
        <v>0</v>
      </c>
      <c r="F46" s="41">
        <f t="shared" si="0"/>
        <v>0</v>
      </c>
      <c r="G46" s="41">
        <f t="shared" si="0"/>
        <v>0</v>
      </c>
      <c r="H46" s="41">
        <f t="shared" si="0"/>
        <v>0</v>
      </c>
      <c r="I46" s="41">
        <f t="shared" si="0"/>
        <v>0</v>
      </c>
      <c r="J46" s="41">
        <f t="shared" si="0"/>
        <v>0</v>
      </c>
      <c r="K46" s="41">
        <f t="shared" si="0"/>
        <v>0</v>
      </c>
      <c r="L46" s="41">
        <f t="shared" si="0"/>
        <v>0</v>
      </c>
      <c r="M46" s="41">
        <f t="shared" si="0"/>
        <v>0</v>
      </c>
      <c r="N46" s="41">
        <f t="shared" si="0"/>
        <v>0</v>
      </c>
      <c r="O46" s="41">
        <f t="shared" si="0"/>
        <v>0</v>
      </c>
      <c r="P46" s="41">
        <f t="shared" si="0"/>
        <v>0</v>
      </c>
      <c r="Q46" s="41">
        <f t="shared" si="0"/>
        <v>0</v>
      </c>
      <c r="R46" s="41">
        <f t="shared" si="0"/>
        <v>0</v>
      </c>
      <c r="S46" s="41">
        <f t="shared" si="0"/>
        <v>0</v>
      </c>
      <c r="T46" s="41">
        <f t="shared" si="0"/>
        <v>0</v>
      </c>
      <c r="U46" s="41">
        <f t="shared" si="0"/>
        <v>0</v>
      </c>
      <c r="V46" s="41">
        <f t="shared" si="0"/>
        <v>0</v>
      </c>
      <c r="W46" s="41">
        <f t="shared" si="0"/>
        <v>0</v>
      </c>
      <c r="X46" s="41">
        <f t="shared" si="0"/>
        <v>0</v>
      </c>
      <c r="Y46" s="41">
        <f t="shared" si="0"/>
        <v>0</v>
      </c>
      <c r="Z46" s="41">
        <f t="shared" si="0"/>
        <v>0</v>
      </c>
      <c r="AA46" s="41">
        <f t="shared" si="0"/>
        <v>0</v>
      </c>
      <c r="AB46" s="11"/>
    </row>
    <row r="47" spans="1:28">
      <c r="A47" s="99" t="s">
        <v>77</v>
      </c>
      <c r="B47" s="41">
        <f t="shared" ref="B47:AA47" si="1">$B$10*B30</f>
        <v>37.9</v>
      </c>
      <c r="C47" s="41">
        <f t="shared" si="1"/>
        <v>0</v>
      </c>
      <c r="D47" s="41">
        <f t="shared" si="1"/>
        <v>0</v>
      </c>
      <c r="E47" s="41">
        <f t="shared" si="1"/>
        <v>0</v>
      </c>
      <c r="F47" s="41">
        <f t="shared" si="1"/>
        <v>0</v>
      </c>
      <c r="G47" s="41">
        <f t="shared" si="1"/>
        <v>0</v>
      </c>
      <c r="H47" s="41">
        <f t="shared" si="1"/>
        <v>0</v>
      </c>
      <c r="I47" s="41">
        <f t="shared" si="1"/>
        <v>0</v>
      </c>
      <c r="J47" s="41">
        <f t="shared" si="1"/>
        <v>0</v>
      </c>
      <c r="K47" s="41">
        <f t="shared" si="1"/>
        <v>0</v>
      </c>
      <c r="L47" s="41">
        <f t="shared" si="1"/>
        <v>0</v>
      </c>
      <c r="M47" s="41">
        <f t="shared" si="1"/>
        <v>0</v>
      </c>
      <c r="N47" s="41">
        <f t="shared" si="1"/>
        <v>0</v>
      </c>
      <c r="O47" s="41">
        <f t="shared" si="1"/>
        <v>0</v>
      </c>
      <c r="P47" s="41">
        <f t="shared" si="1"/>
        <v>0</v>
      </c>
      <c r="Q47" s="41">
        <f t="shared" si="1"/>
        <v>0</v>
      </c>
      <c r="R47" s="41">
        <f t="shared" si="1"/>
        <v>0</v>
      </c>
      <c r="S47" s="41">
        <f t="shared" si="1"/>
        <v>0</v>
      </c>
      <c r="T47" s="41">
        <f t="shared" si="1"/>
        <v>0</v>
      </c>
      <c r="U47" s="41">
        <f t="shared" si="1"/>
        <v>0</v>
      </c>
      <c r="V47" s="41">
        <f t="shared" si="1"/>
        <v>0</v>
      </c>
      <c r="W47" s="41">
        <f t="shared" si="1"/>
        <v>0</v>
      </c>
      <c r="X47" s="41">
        <f t="shared" si="1"/>
        <v>0</v>
      </c>
      <c r="Y47" s="41">
        <f t="shared" si="1"/>
        <v>0</v>
      </c>
      <c r="Z47" s="41">
        <f t="shared" si="1"/>
        <v>0</v>
      </c>
      <c r="AA47" s="41">
        <f t="shared" si="1"/>
        <v>0</v>
      </c>
      <c r="AB47" s="11"/>
    </row>
    <row r="48" spans="1:28">
      <c r="A48" s="99" t="s">
        <v>78</v>
      </c>
      <c r="B48" s="41">
        <f t="shared" ref="B48:AA48" si="2">$B$11*B31</f>
        <v>63</v>
      </c>
      <c r="C48" s="41">
        <f t="shared" si="2"/>
        <v>0</v>
      </c>
      <c r="D48" s="41">
        <f t="shared" si="2"/>
        <v>0</v>
      </c>
      <c r="E48" s="41">
        <f t="shared" si="2"/>
        <v>0</v>
      </c>
      <c r="F48" s="41">
        <f t="shared" si="2"/>
        <v>0</v>
      </c>
      <c r="G48" s="41">
        <f t="shared" si="2"/>
        <v>0</v>
      </c>
      <c r="H48" s="41">
        <f t="shared" si="2"/>
        <v>0</v>
      </c>
      <c r="I48" s="41">
        <f t="shared" si="2"/>
        <v>0</v>
      </c>
      <c r="J48" s="41">
        <f t="shared" si="2"/>
        <v>0</v>
      </c>
      <c r="K48" s="41">
        <f t="shared" si="2"/>
        <v>0</v>
      </c>
      <c r="L48" s="41">
        <f t="shared" si="2"/>
        <v>0</v>
      </c>
      <c r="M48" s="41">
        <f t="shared" si="2"/>
        <v>0</v>
      </c>
      <c r="N48" s="41">
        <f t="shared" si="2"/>
        <v>0</v>
      </c>
      <c r="O48" s="41">
        <f t="shared" si="2"/>
        <v>0</v>
      </c>
      <c r="P48" s="41">
        <f t="shared" si="2"/>
        <v>0</v>
      </c>
      <c r="Q48" s="41">
        <f t="shared" si="2"/>
        <v>0</v>
      </c>
      <c r="R48" s="41">
        <f t="shared" si="2"/>
        <v>0</v>
      </c>
      <c r="S48" s="41">
        <f t="shared" si="2"/>
        <v>0</v>
      </c>
      <c r="T48" s="41">
        <f t="shared" si="2"/>
        <v>0</v>
      </c>
      <c r="U48" s="41">
        <f t="shared" si="2"/>
        <v>0</v>
      </c>
      <c r="V48" s="41">
        <f t="shared" si="2"/>
        <v>0</v>
      </c>
      <c r="W48" s="41">
        <f t="shared" si="2"/>
        <v>0</v>
      </c>
      <c r="X48" s="41">
        <f t="shared" si="2"/>
        <v>0</v>
      </c>
      <c r="Y48" s="41">
        <f t="shared" si="2"/>
        <v>0</v>
      </c>
      <c r="Z48" s="41">
        <f t="shared" si="2"/>
        <v>0</v>
      </c>
      <c r="AA48" s="41">
        <f t="shared" si="2"/>
        <v>0</v>
      </c>
      <c r="AB48" s="11"/>
    </row>
    <row r="49" spans="1:28">
      <c r="A49" s="99" t="s">
        <v>48</v>
      </c>
      <c r="B49" s="41">
        <f t="shared" ref="B49:AA49" si="3">$B$12*B32</f>
        <v>33</v>
      </c>
      <c r="C49" s="41">
        <f t="shared" si="3"/>
        <v>0</v>
      </c>
      <c r="D49" s="41">
        <f t="shared" si="3"/>
        <v>0</v>
      </c>
      <c r="E49" s="41">
        <f t="shared" si="3"/>
        <v>0</v>
      </c>
      <c r="F49" s="41">
        <f t="shared" si="3"/>
        <v>0</v>
      </c>
      <c r="G49" s="41">
        <f t="shared" si="3"/>
        <v>0</v>
      </c>
      <c r="H49" s="41">
        <f t="shared" si="3"/>
        <v>0</v>
      </c>
      <c r="I49" s="41">
        <f t="shared" si="3"/>
        <v>0</v>
      </c>
      <c r="J49" s="41">
        <f t="shared" si="3"/>
        <v>0</v>
      </c>
      <c r="K49" s="41">
        <f t="shared" si="3"/>
        <v>0</v>
      </c>
      <c r="L49" s="41">
        <f t="shared" si="3"/>
        <v>0</v>
      </c>
      <c r="M49" s="41">
        <f t="shared" si="3"/>
        <v>0</v>
      </c>
      <c r="N49" s="41">
        <f t="shared" si="3"/>
        <v>0</v>
      </c>
      <c r="O49" s="41">
        <f t="shared" si="3"/>
        <v>0</v>
      </c>
      <c r="P49" s="41">
        <f t="shared" si="3"/>
        <v>0</v>
      </c>
      <c r="Q49" s="41">
        <f t="shared" si="3"/>
        <v>0</v>
      </c>
      <c r="R49" s="41">
        <f t="shared" si="3"/>
        <v>0</v>
      </c>
      <c r="S49" s="41">
        <f t="shared" si="3"/>
        <v>0</v>
      </c>
      <c r="T49" s="41">
        <f t="shared" si="3"/>
        <v>0</v>
      </c>
      <c r="U49" s="41">
        <f t="shared" si="3"/>
        <v>0</v>
      </c>
      <c r="V49" s="41">
        <f t="shared" si="3"/>
        <v>0</v>
      </c>
      <c r="W49" s="41">
        <f t="shared" si="3"/>
        <v>0</v>
      </c>
      <c r="X49" s="41">
        <f t="shared" si="3"/>
        <v>0</v>
      </c>
      <c r="Y49" s="41">
        <f t="shared" si="3"/>
        <v>0</v>
      </c>
      <c r="Z49" s="41">
        <f t="shared" si="3"/>
        <v>0</v>
      </c>
      <c r="AA49" s="41">
        <f t="shared" si="3"/>
        <v>0</v>
      </c>
      <c r="AB49" s="11"/>
    </row>
    <row r="50" spans="1:28">
      <c r="A50" s="99" t="s">
        <v>49</v>
      </c>
      <c r="B50" s="41">
        <f t="shared" ref="B50:AA50" si="4">$B$13*B33</f>
        <v>9.75</v>
      </c>
      <c r="C50" s="41">
        <f t="shared" si="4"/>
        <v>0</v>
      </c>
      <c r="D50" s="41">
        <f t="shared" si="4"/>
        <v>0</v>
      </c>
      <c r="E50" s="41">
        <f t="shared" si="4"/>
        <v>0</v>
      </c>
      <c r="F50" s="41">
        <f t="shared" si="4"/>
        <v>0</v>
      </c>
      <c r="G50" s="41">
        <f t="shared" si="4"/>
        <v>0</v>
      </c>
      <c r="H50" s="41">
        <f t="shared" si="4"/>
        <v>0</v>
      </c>
      <c r="I50" s="41">
        <f t="shared" si="4"/>
        <v>0</v>
      </c>
      <c r="J50" s="41">
        <f t="shared" si="4"/>
        <v>0</v>
      </c>
      <c r="K50" s="41">
        <f t="shared" si="4"/>
        <v>0</v>
      </c>
      <c r="L50" s="41">
        <f t="shared" si="4"/>
        <v>0</v>
      </c>
      <c r="M50" s="41">
        <f t="shared" si="4"/>
        <v>0</v>
      </c>
      <c r="N50" s="41">
        <f t="shared" si="4"/>
        <v>0</v>
      </c>
      <c r="O50" s="41">
        <f t="shared" si="4"/>
        <v>0</v>
      </c>
      <c r="P50" s="41">
        <f t="shared" si="4"/>
        <v>0</v>
      </c>
      <c r="Q50" s="41">
        <f t="shared" si="4"/>
        <v>0</v>
      </c>
      <c r="R50" s="41">
        <f t="shared" si="4"/>
        <v>0</v>
      </c>
      <c r="S50" s="41">
        <f t="shared" si="4"/>
        <v>0</v>
      </c>
      <c r="T50" s="41">
        <f t="shared" si="4"/>
        <v>0</v>
      </c>
      <c r="U50" s="41">
        <f t="shared" si="4"/>
        <v>0</v>
      </c>
      <c r="V50" s="41">
        <f t="shared" si="4"/>
        <v>0</v>
      </c>
      <c r="W50" s="41">
        <f t="shared" si="4"/>
        <v>0</v>
      </c>
      <c r="X50" s="41">
        <f t="shared" si="4"/>
        <v>0</v>
      </c>
      <c r="Y50" s="41">
        <f t="shared" si="4"/>
        <v>0</v>
      </c>
      <c r="Z50" s="41">
        <f t="shared" si="4"/>
        <v>0</v>
      </c>
      <c r="AA50" s="41">
        <f t="shared" si="4"/>
        <v>0</v>
      </c>
      <c r="AB50" s="11"/>
    </row>
    <row r="51" spans="1:28">
      <c r="A51" s="96" t="s">
        <v>493</v>
      </c>
      <c r="B51" s="41">
        <f t="shared" ref="B51:AA51" si="5">$B$14*B34</f>
        <v>54.97999999999999</v>
      </c>
      <c r="C51" s="41">
        <f t="shared" si="5"/>
        <v>0</v>
      </c>
      <c r="D51" s="41">
        <f t="shared" si="5"/>
        <v>0</v>
      </c>
      <c r="E51" s="41">
        <f t="shared" si="5"/>
        <v>0</v>
      </c>
      <c r="F51" s="41">
        <f t="shared" si="5"/>
        <v>0</v>
      </c>
      <c r="G51" s="41">
        <f t="shared" si="5"/>
        <v>0</v>
      </c>
      <c r="H51" s="41">
        <f t="shared" si="5"/>
        <v>0</v>
      </c>
      <c r="I51" s="41">
        <f t="shared" si="5"/>
        <v>0</v>
      </c>
      <c r="J51" s="41">
        <f t="shared" si="5"/>
        <v>0</v>
      </c>
      <c r="K51" s="41">
        <f t="shared" si="5"/>
        <v>0</v>
      </c>
      <c r="L51" s="41">
        <f t="shared" si="5"/>
        <v>0</v>
      </c>
      <c r="M51" s="41">
        <f t="shared" si="5"/>
        <v>0</v>
      </c>
      <c r="N51" s="41">
        <f t="shared" si="5"/>
        <v>0</v>
      </c>
      <c r="O51" s="41">
        <f t="shared" si="5"/>
        <v>0</v>
      </c>
      <c r="P51" s="41">
        <f t="shared" si="5"/>
        <v>0</v>
      </c>
      <c r="Q51" s="41">
        <f t="shared" si="5"/>
        <v>0</v>
      </c>
      <c r="R51" s="41">
        <f t="shared" si="5"/>
        <v>0</v>
      </c>
      <c r="S51" s="41">
        <f t="shared" si="5"/>
        <v>0</v>
      </c>
      <c r="T51" s="41">
        <f t="shared" si="5"/>
        <v>0</v>
      </c>
      <c r="U51" s="41">
        <f t="shared" si="5"/>
        <v>0</v>
      </c>
      <c r="V51" s="41">
        <f t="shared" si="5"/>
        <v>0</v>
      </c>
      <c r="W51" s="41">
        <f t="shared" si="5"/>
        <v>0</v>
      </c>
      <c r="X51" s="41">
        <f t="shared" si="5"/>
        <v>0</v>
      </c>
      <c r="Y51" s="41">
        <f t="shared" si="5"/>
        <v>0</v>
      </c>
      <c r="Z51" s="41">
        <f t="shared" si="5"/>
        <v>0</v>
      </c>
      <c r="AA51" s="41">
        <f t="shared" si="5"/>
        <v>0</v>
      </c>
      <c r="AB51" s="11"/>
    </row>
    <row r="52" spans="1:28">
      <c r="A52" s="381" t="s">
        <v>81</v>
      </c>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3"/>
      <c r="AB52" s="11"/>
    </row>
    <row r="53" spans="1:28">
      <c r="A53" s="202" t="s">
        <v>79</v>
      </c>
      <c r="B53" s="41">
        <f t="shared" ref="B53:AA53" si="6">B36*$B$17</f>
        <v>0</v>
      </c>
      <c r="C53" s="41">
        <f t="shared" si="6"/>
        <v>10.5</v>
      </c>
      <c r="D53" s="41">
        <f t="shared" si="6"/>
        <v>10.5</v>
      </c>
      <c r="E53" s="41">
        <f t="shared" si="6"/>
        <v>10.5</v>
      </c>
      <c r="F53" s="41">
        <f t="shared" si="6"/>
        <v>10.5</v>
      </c>
      <c r="G53" s="41">
        <f t="shared" si="6"/>
        <v>10.5</v>
      </c>
      <c r="H53" s="41">
        <f t="shared" si="6"/>
        <v>10.5</v>
      </c>
      <c r="I53" s="41">
        <f t="shared" si="6"/>
        <v>10.5</v>
      </c>
      <c r="J53" s="41">
        <f t="shared" si="6"/>
        <v>10.5</v>
      </c>
      <c r="K53" s="41">
        <f t="shared" si="6"/>
        <v>10.5</v>
      </c>
      <c r="L53" s="41">
        <f t="shared" si="6"/>
        <v>10.5</v>
      </c>
      <c r="M53" s="41">
        <f t="shared" si="6"/>
        <v>10.5</v>
      </c>
      <c r="N53" s="41">
        <f t="shared" si="6"/>
        <v>10.5</v>
      </c>
      <c r="O53" s="41">
        <f t="shared" si="6"/>
        <v>10.5</v>
      </c>
      <c r="P53" s="41">
        <f t="shared" si="6"/>
        <v>10.5</v>
      </c>
      <c r="Q53" s="41">
        <f t="shared" si="6"/>
        <v>10.5</v>
      </c>
      <c r="R53" s="41">
        <f t="shared" si="6"/>
        <v>10.5</v>
      </c>
      <c r="S53" s="41">
        <f t="shared" si="6"/>
        <v>10.5</v>
      </c>
      <c r="T53" s="41">
        <f t="shared" si="6"/>
        <v>10.5</v>
      </c>
      <c r="U53" s="41">
        <f t="shared" si="6"/>
        <v>10.5</v>
      </c>
      <c r="V53" s="41">
        <f t="shared" si="6"/>
        <v>10.5</v>
      </c>
      <c r="W53" s="41">
        <f t="shared" si="6"/>
        <v>10.5</v>
      </c>
      <c r="X53" s="41">
        <f t="shared" si="6"/>
        <v>10.5</v>
      </c>
      <c r="Y53" s="41">
        <f t="shared" si="6"/>
        <v>10.5</v>
      </c>
      <c r="Z53" s="41">
        <f t="shared" si="6"/>
        <v>10.5</v>
      </c>
      <c r="AA53" s="41">
        <f t="shared" si="6"/>
        <v>10.5</v>
      </c>
      <c r="AB53" s="11"/>
    </row>
    <row r="54" spans="1:28" s="249" customFormat="1">
      <c r="A54" s="202" t="s">
        <v>77</v>
      </c>
      <c r="B54" s="41">
        <f t="shared" ref="B54:AA54" si="7">B37*$B$18</f>
        <v>0</v>
      </c>
      <c r="C54" s="41">
        <f t="shared" si="7"/>
        <v>50.28</v>
      </c>
      <c r="D54" s="41">
        <f t="shared" si="7"/>
        <v>50.28</v>
      </c>
      <c r="E54" s="41">
        <f t="shared" si="7"/>
        <v>50.28</v>
      </c>
      <c r="F54" s="41">
        <f t="shared" si="7"/>
        <v>50.28</v>
      </c>
      <c r="G54" s="41">
        <f t="shared" si="7"/>
        <v>50.28</v>
      </c>
      <c r="H54" s="41">
        <f t="shared" si="7"/>
        <v>50.28</v>
      </c>
      <c r="I54" s="41">
        <f t="shared" si="7"/>
        <v>50.28</v>
      </c>
      <c r="J54" s="41">
        <f t="shared" si="7"/>
        <v>50.28</v>
      </c>
      <c r="K54" s="41">
        <f t="shared" si="7"/>
        <v>50.28</v>
      </c>
      <c r="L54" s="41">
        <f t="shared" si="7"/>
        <v>50.28</v>
      </c>
      <c r="M54" s="41">
        <f t="shared" si="7"/>
        <v>50.28</v>
      </c>
      <c r="N54" s="41">
        <f t="shared" si="7"/>
        <v>50.28</v>
      </c>
      <c r="O54" s="41">
        <f t="shared" si="7"/>
        <v>50.28</v>
      </c>
      <c r="P54" s="41">
        <f t="shared" si="7"/>
        <v>50.28</v>
      </c>
      <c r="Q54" s="41">
        <f t="shared" si="7"/>
        <v>50.28</v>
      </c>
      <c r="R54" s="41">
        <f t="shared" si="7"/>
        <v>50.28</v>
      </c>
      <c r="S54" s="41">
        <f t="shared" si="7"/>
        <v>50.28</v>
      </c>
      <c r="T54" s="41">
        <f t="shared" si="7"/>
        <v>50.28</v>
      </c>
      <c r="U54" s="41">
        <f t="shared" si="7"/>
        <v>50.28</v>
      </c>
      <c r="V54" s="41">
        <f t="shared" si="7"/>
        <v>50.28</v>
      </c>
      <c r="W54" s="41">
        <f t="shared" si="7"/>
        <v>50.28</v>
      </c>
      <c r="X54" s="41">
        <f t="shared" si="7"/>
        <v>50.28</v>
      </c>
      <c r="Y54" s="41">
        <f t="shared" si="7"/>
        <v>50.28</v>
      </c>
      <c r="Z54" s="41">
        <f t="shared" si="7"/>
        <v>50.28</v>
      </c>
      <c r="AA54" s="41">
        <f t="shared" si="7"/>
        <v>50.28</v>
      </c>
      <c r="AB54" s="11"/>
    </row>
    <row r="55" spans="1:28">
      <c r="A55" s="202" t="s">
        <v>80</v>
      </c>
      <c r="B55" s="41">
        <f t="shared" ref="B55:AA55" si="8">B38*$B$19</f>
        <v>0</v>
      </c>
      <c r="C55" s="41">
        <f t="shared" si="8"/>
        <v>5.47</v>
      </c>
      <c r="D55" s="41">
        <f t="shared" si="8"/>
        <v>5.47</v>
      </c>
      <c r="E55" s="41">
        <f t="shared" si="8"/>
        <v>5.47</v>
      </c>
      <c r="F55" s="41">
        <f t="shared" si="8"/>
        <v>5.47</v>
      </c>
      <c r="G55" s="41">
        <f t="shared" si="8"/>
        <v>5.47</v>
      </c>
      <c r="H55" s="41">
        <f t="shared" si="8"/>
        <v>5.47</v>
      </c>
      <c r="I55" s="41">
        <f t="shared" si="8"/>
        <v>5.47</v>
      </c>
      <c r="J55" s="41">
        <f t="shared" si="8"/>
        <v>5.47</v>
      </c>
      <c r="K55" s="41">
        <f t="shared" si="8"/>
        <v>5.47</v>
      </c>
      <c r="L55" s="41">
        <f t="shared" si="8"/>
        <v>5.47</v>
      </c>
      <c r="M55" s="41">
        <f t="shared" si="8"/>
        <v>5.47</v>
      </c>
      <c r="N55" s="41">
        <f t="shared" si="8"/>
        <v>5.47</v>
      </c>
      <c r="O55" s="41">
        <f t="shared" si="8"/>
        <v>5.47</v>
      </c>
      <c r="P55" s="41">
        <f t="shared" si="8"/>
        <v>5.47</v>
      </c>
      <c r="Q55" s="41">
        <f t="shared" si="8"/>
        <v>5.47</v>
      </c>
      <c r="R55" s="41">
        <f t="shared" si="8"/>
        <v>5.47</v>
      </c>
      <c r="S55" s="41">
        <f t="shared" si="8"/>
        <v>5.47</v>
      </c>
      <c r="T55" s="41">
        <f t="shared" si="8"/>
        <v>5.47</v>
      </c>
      <c r="U55" s="41">
        <f t="shared" si="8"/>
        <v>5.47</v>
      </c>
      <c r="V55" s="41">
        <f t="shared" si="8"/>
        <v>5.47</v>
      </c>
      <c r="W55" s="41">
        <f t="shared" si="8"/>
        <v>5.47</v>
      </c>
      <c r="X55" s="41">
        <f t="shared" si="8"/>
        <v>5.47</v>
      </c>
      <c r="Y55" s="41">
        <f t="shared" si="8"/>
        <v>5.47</v>
      </c>
      <c r="Z55" s="41">
        <f t="shared" si="8"/>
        <v>5.47</v>
      </c>
      <c r="AA55" s="41">
        <f t="shared" si="8"/>
        <v>5.47</v>
      </c>
      <c r="AB55" s="11"/>
    </row>
    <row r="56" spans="1:28">
      <c r="A56" s="96" t="s">
        <v>493</v>
      </c>
      <c r="B56" s="41">
        <f t="shared" ref="B56:AA56" si="9">B39*$B$20</f>
        <v>0</v>
      </c>
      <c r="C56" s="41">
        <f t="shared" si="9"/>
        <v>60.79</v>
      </c>
      <c r="D56" s="41">
        <f t="shared" si="9"/>
        <v>60.79</v>
      </c>
      <c r="E56" s="41">
        <f t="shared" si="9"/>
        <v>60.79</v>
      </c>
      <c r="F56" s="41">
        <f t="shared" si="9"/>
        <v>60.79</v>
      </c>
      <c r="G56" s="41">
        <f t="shared" si="9"/>
        <v>60.79</v>
      </c>
      <c r="H56" s="41">
        <f t="shared" si="9"/>
        <v>60.79</v>
      </c>
      <c r="I56" s="41">
        <f t="shared" si="9"/>
        <v>60.79</v>
      </c>
      <c r="J56" s="41">
        <f t="shared" si="9"/>
        <v>60.79</v>
      </c>
      <c r="K56" s="41">
        <f t="shared" si="9"/>
        <v>60.79</v>
      </c>
      <c r="L56" s="41">
        <f t="shared" si="9"/>
        <v>60.79</v>
      </c>
      <c r="M56" s="41">
        <f t="shared" si="9"/>
        <v>60.79</v>
      </c>
      <c r="N56" s="41">
        <f t="shared" si="9"/>
        <v>60.79</v>
      </c>
      <c r="O56" s="41">
        <f t="shared" si="9"/>
        <v>60.79</v>
      </c>
      <c r="P56" s="41">
        <f t="shared" si="9"/>
        <v>60.79</v>
      </c>
      <c r="Q56" s="41">
        <f t="shared" si="9"/>
        <v>60.79</v>
      </c>
      <c r="R56" s="41">
        <f t="shared" si="9"/>
        <v>60.79</v>
      </c>
      <c r="S56" s="41">
        <f t="shared" si="9"/>
        <v>60.79</v>
      </c>
      <c r="T56" s="41">
        <f t="shared" si="9"/>
        <v>60.79</v>
      </c>
      <c r="U56" s="41">
        <f t="shared" si="9"/>
        <v>60.79</v>
      </c>
      <c r="V56" s="41">
        <f t="shared" si="9"/>
        <v>60.79</v>
      </c>
      <c r="W56" s="41">
        <f t="shared" si="9"/>
        <v>60.79</v>
      </c>
      <c r="X56" s="41">
        <f t="shared" si="9"/>
        <v>60.79</v>
      </c>
      <c r="Y56" s="41">
        <f t="shared" si="9"/>
        <v>60.79</v>
      </c>
      <c r="Z56" s="41">
        <f t="shared" si="9"/>
        <v>60.79</v>
      </c>
      <c r="AA56" s="41">
        <f t="shared" si="9"/>
        <v>60.79</v>
      </c>
      <c r="AB56" s="11"/>
    </row>
    <row r="57" spans="1:28">
      <c r="A57" s="364" t="s">
        <v>484</v>
      </c>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6"/>
      <c r="AB57" s="11"/>
    </row>
    <row r="58" spans="1:28">
      <c r="A58" s="99" t="s">
        <v>50</v>
      </c>
      <c r="B58" s="41">
        <f t="shared" ref="B58:AA58" si="10">$B$23*B41</f>
        <v>0</v>
      </c>
      <c r="C58" s="41">
        <f t="shared" si="10"/>
        <v>0</v>
      </c>
      <c r="D58" s="41">
        <f t="shared" si="10"/>
        <v>0</v>
      </c>
      <c r="E58" s="41">
        <f t="shared" si="10"/>
        <v>0</v>
      </c>
      <c r="F58" s="41">
        <f t="shared" si="10"/>
        <v>0</v>
      </c>
      <c r="G58" s="41">
        <f t="shared" si="10"/>
        <v>0</v>
      </c>
      <c r="H58" s="41">
        <f t="shared" si="10"/>
        <v>0</v>
      </c>
      <c r="I58" s="41">
        <f t="shared" si="10"/>
        <v>0</v>
      </c>
      <c r="J58" s="41">
        <f t="shared" si="10"/>
        <v>0</v>
      </c>
      <c r="K58" s="41">
        <f t="shared" si="10"/>
        <v>0</v>
      </c>
      <c r="L58" s="41">
        <f t="shared" si="10"/>
        <v>0</v>
      </c>
      <c r="M58" s="41">
        <f t="shared" si="10"/>
        <v>0</v>
      </c>
      <c r="N58" s="41">
        <f t="shared" si="10"/>
        <v>0</v>
      </c>
      <c r="O58" s="41">
        <f t="shared" si="10"/>
        <v>0</v>
      </c>
      <c r="P58" s="41">
        <f t="shared" si="10"/>
        <v>0</v>
      </c>
      <c r="Q58" s="41">
        <f t="shared" si="10"/>
        <v>0</v>
      </c>
      <c r="R58" s="41">
        <f t="shared" si="10"/>
        <v>0</v>
      </c>
      <c r="S58" s="41">
        <f t="shared" si="10"/>
        <v>0</v>
      </c>
      <c r="T58" s="41">
        <f t="shared" si="10"/>
        <v>0</v>
      </c>
      <c r="U58" s="41">
        <f t="shared" si="10"/>
        <v>0</v>
      </c>
      <c r="V58" s="41">
        <f t="shared" si="10"/>
        <v>0</v>
      </c>
      <c r="W58" s="41">
        <f t="shared" si="10"/>
        <v>0</v>
      </c>
      <c r="X58" s="41">
        <f t="shared" si="10"/>
        <v>0</v>
      </c>
      <c r="Y58" s="41">
        <f t="shared" si="10"/>
        <v>0</v>
      </c>
      <c r="Z58" s="41">
        <f t="shared" si="10"/>
        <v>0</v>
      </c>
      <c r="AA58" s="41">
        <f t="shared" si="10"/>
        <v>0</v>
      </c>
      <c r="AB58" s="11"/>
    </row>
    <row r="59" spans="1:28">
      <c r="A59" s="99" t="s">
        <v>485</v>
      </c>
      <c r="B59" s="41">
        <f t="shared" ref="B59:AA59" si="11">$B$24*B42</f>
        <v>84.13</v>
      </c>
      <c r="C59" s="41">
        <f t="shared" si="11"/>
        <v>84.13</v>
      </c>
      <c r="D59" s="41">
        <f t="shared" si="11"/>
        <v>84.13</v>
      </c>
      <c r="E59" s="41">
        <f t="shared" si="11"/>
        <v>84.13</v>
      </c>
      <c r="F59" s="41">
        <f t="shared" si="11"/>
        <v>84.13</v>
      </c>
      <c r="G59" s="41">
        <f t="shared" si="11"/>
        <v>84.13</v>
      </c>
      <c r="H59" s="41">
        <f t="shared" si="11"/>
        <v>84.13</v>
      </c>
      <c r="I59" s="41">
        <f t="shared" si="11"/>
        <v>84.13</v>
      </c>
      <c r="J59" s="41">
        <f t="shared" si="11"/>
        <v>84.13</v>
      </c>
      <c r="K59" s="41">
        <f t="shared" si="11"/>
        <v>84.13</v>
      </c>
      <c r="L59" s="41">
        <f t="shared" si="11"/>
        <v>84.13</v>
      </c>
      <c r="M59" s="41">
        <f t="shared" si="11"/>
        <v>84.13</v>
      </c>
      <c r="N59" s="41">
        <f t="shared" si="11"/>
        <v>84.13</v>
      </c>
      <c r="O59" s="41">
        <f t="shared" si="11"/>
        <v>84.13</v>
      </c>
      <c r="P59" s="41">
        <f t="shared" si="11"/>
        <v>84.13</v>
      </c>
      <c r="Q59" s="41">
        <f t="shared" si="11"/>
        <v>84.13</v>
      </c>
      <c r="R59" s="41">
        <f t="shared" si="11"/>
        <v>84.13</v>
      </c>
      <c r="S59" s="41">
        <f t="shared" si="11"/>
        <v>84.13</v>
      </c>
      <c r="T59" s="41">
        <f t="shared" si="11"/>
        <v>84.13</v>
      </c>
      <c r="U59" s="41">
        <f t="shared" si="11"/>
        <v>84.13</v>
      </c>
      <c r="V59" s="41">
        <f t="shared" si="11"/>
        <v>84.13</v>
      </c>
      <c r="W59" s="41">
        <f t="shared" si="11"/>
        <v>84.13</v>
      </c>
      <c r="X59" s="41">
        <f t="shared" si="11"/>
        <v>84.13</v>
      </c>
      <c r="Y59" s="41">
        <f t="shared" si="11"/>
        <v>84.13</v>
      </c>
      <c r="Z59" s="41">
        <f t="shared" si="11"/>
        <v>84.13</v>
      </c>
      <c r="AA59" s="41">
        <f t="shared" si="11"/>
        <v>84.13</v>
      </c>
      <c r="AB59" s="11"/>
    </row>
    <row r="60" spans="1:28">
      <c r="A60" s="87" t="s">
        <v>95</v>
      </c>
      <c r="B60" s="41">
        <f>'2 Forest Only SPS 20% Trees'!B37</f>
        <v>86</v>
      </c>
      <c r="C60" s="41">
        <f>'2 Forest Only SPS 20% Trees'!C37</f>
        <v>0</v>
      </c>
      <c r="D60" s="41">
        <f>'2 Forest Only SPS 20% Trees'!D37</f>
        <v>0</v>
      </c>
      <c r="E60" s="41">
        <f>'2 Forest Only SPS 20% Trees'!E37</f>
        <v>0</v>
      </c>
      <c r="F60" s="41">
        <f>'2 Forest Only SPS 20% Trees'!F37</f>
        <v>0</v>
      </c>
      <c r="G60" s="41">
        <f>'2 Forest Only SPS 20% Trees'!G37</f>
        <v>0</v>
      </c>
      <c r="H60" s="41">
        <f>'2 Forest Only SPS 20% Trees'!H37</f>
        <v>0</v>
      </c>
      <c r="I60" s="41">
        <f>'2 Forest Only SPS 20% Trees'!I37</f>
        <v>0</v>
      </c>
      <c r="J60" s="41">
        <f>'2 Forest Only SPS 20% Trees'!J37</f>
        <v>0</v>
      </c>
      <c r="K60" s="41">
        <f>'2 Forest Only SPS 20% Trees'!K37</f>
        <v>0</v>
      </c>
      <c r="L60" s="41">
        <f>'2 Forest Only SPS 20% Trees'!L37</f>
        <v>0</v>
      </c>
      <c r="M60" s="41">
        <f>'2 Forest Only SPS 20% Trees'!M37</f>
        <v>0</v>
      </c>
      <c r="N60" s="41">
        <f>'2 Forest Only SPS 20% Trees'!N37</f>
        <v>0</v>
      </c>
      <c r="O60" s="41">
        <f>'2 Forest Only SPS 20% Trees'!O37</f>
        <v>0</v>
      </c>
      <c r="P60" s="41">
        <f>'2 Forest Only SPS 20% Trees'!P37</f>
        <v>0</v>
      </c>
      <c r="Q60" s="41">
        <f>'2 Forest Only SPS 20% Trees'!Q37</f>
        <v>0</v>
      </c>
      <c r="R60" s="41">
        <f>'2 Forest Only SPS 20% Trees'!R37</f>
        <v>0</v>
      </c>
      <c r="S60" s="41">
        <f>'2 Forest Only SPS 20% Trees'!S37</f>
        <v>0</v>
      </c>
      <c r="T60" s="41">
        <f>'2 Forest Only SPS 20% Trees'!T37</f>
        <v>0</v>
      </c>
      <c r="U60" s="41">
        <f>'2 Forest Only SPS 20% Trees'!U37</f>
        <v>0</v>
      </c>
      <c r="V60" s="41">
        <f>'2 Forest Only SPS 20% Trees'!V37</f>
        <v>0</v>
      </c>
      <c r="W60" s="41">
        <f>'2 Forest Only SPS 20% Trees'!W37</f>
        <v>0</v>
      </c>
      <c r="X60" s="41">
        <f>'2 Forest Only SPS 20% Trees'!X37</f>
        <v>0</v>
      </c>
      <c r="Y60" s="41">
        <f>'2 Forest Only SPS 20% Trees'!Y37</f>
        <v>0</v>
      </c>
      <c r="Z60" s="41">
        <f>'2 Forest Only SPS 20% Trees'!Z37</f>
        <v>0</v>
      </c>
      <c r="AA60" s="41">
        <f>'2 Forest Only SPS 20% Trees'!AA37</f>
        <v>0</v>
      </c>
      <c r="AB60" s="11"/>
    </row>
    <row r="61" spans="1:28">
      <c r="A61" s="203" t="s">
        <v>30</v>
      </c>
      <c r="B61" s="41">
        <f t="shared" ref="B61:AA61" si="12">SUM(B46:B60)</f>
        <v>368.76</v>
      </c>
      <c r="C61" s="41">
        <f t="shared" si="12"/>
        <v>211.17</v>
      </c>
      <c r="D61" s="41">
        <f t="shared" si="12"/>
        <v>211.17</v>
      </c>
      <c r="E61" s="41">
        <f t="shared" si="12"/>
        <v>211.17</v>
      </c>
      <c r="F61" s="41">
        <f t="shared" si="12"/>
        <v>211.17</v>
      </c>
      <c r="G61" s="41">
        <f t="shared" si="12"/>
        <v>211.17</v>
      </c>
      <c r="H61" s="41">
        <f t="shared" si="12"/>
        <v>211.17</v>
      </c>
      <c r="I61" s="41">
        <f t="shared" si="12"/>
        <v>211.17</v>
      </c>
      <c r="J61" s="41">
        <f t="shared" si="12"/>
        <v>211.17</v>
      </c>
      <c r="K61" s="41">
        <f t="shared" si="12"/>
        <v>211.17</v>
      </c>
      <c r="L61" s="41">
        <f t="shared" si="12"/>
        <v>211.17</v>
      </c>
      <c r="M61" s="41">
        <f t="shared" si="12"/>
        <v>211.17</v>
      </c>
      <c r="N61" s="41">
        <f t="shared" si="12"/>
        <v>211.17</v>
      </c>
      <c r="O61" s="41">
        <f t="shared" si="12"/>
        <v>211.17</v>
      </c>
      <c r="P61" s="41">
        <f t="shared" si="12"/>
        <v>211.17</v>
      </c>
      <c r="Q61" s="41">
        <f t="shared" si="12"/>
        <v>211.17</v>
      </c>
      <c r="R61" s="41">
        <f t="shared" si="12"/>
        <v>211.17</v>
      </c>
      <c r="S61" s="41">
        <f t="shared" si="12"/>
        <v>211.17</v>
      </c>
      <c r="T61" s="41">
        <f t="shared" si="12"/>
        <v>211.17</v>
      </c>
      <c r="U61" s="41">
        <f t="shared" si="12"/>
        <v>211.17</v>
      </c>
      <c r="V61" s="41">
        <f t="shared" si="12"/>
        <v>211.17</v>
      </c>
      <c r="W61" s="41">
        <f t="shared" si="12"/>
        <v>211.17</v>
      </c>
      <c r="X61" s="41">
        <f t="shared" si="12"/>
        <v>211.17</v>
      </c>
      <c r="Y61" s="41">
        <f t="shared" si="12"/>
        <v>211.17</v>
      </c>
      <c r="Z61" s="41">
        <f t="shared" si="12"/>
        <v>211.17</v>
      </c>
      <c r="AA61" s="41">
        <f t="shared" si="12"/>
        <v>211.17</v>
      </c>
      <c r="AB61" s="19"/>
    </row>
    <row r="62" spans="1:28">
      <c r="A62" s="204" t="s">
        <v>31</v>
      </c>
      <c r="B62" s="88">
        <f t="shared" ref="B62:AA62" si="13">B61/((1+$B$5)^B27)</f>
        <v>368.76</v>
      </c>
      <c r="C62" s="88">
        <f t="shared" si="13"/>
        <v>199.21698113207546</v>
      </c>
      <c r="D62" s="88">
        <f t="shared" si="13"/>
        <v>187.94054823780701</v>
      </c>
      <c r="E62" s="88">
        <f t="shared" si="13"/>
        <v>177.30240399793112</v>
      </c>
      <c r="F62" s="88">
        <f t="shared" si="13"/>
        <v>167.26641886597275</v>
      </c>
      <c r="G62" s="88">
        <f t="shared" si="13"/>
        <v>157.79850836412521</v>
      </c>
      <c r="H62" s="88">
        <f t="shared" si="13"/>
        <v>148.86651732464642</v>
      </c>
      <c r="I62" s="88">
        <f t="shared" si="13"/>
        <v>140.44011068362869</v>
      </c>
      <c r="J62" s="88">
        <f t="shared" si="13"/>
        <v>132.4906704562535</v>
      </c>
      <c r="K62" s="88">
        <f t="shared" si="13"/>
        <v>124.99119854363538</v>
      </c>
      <c r="L62" s="88">
        <f t="shared" si="13"/>
        <v>117.91622504116543</v>
      </c>
      <c r="M62" s="88">
        <f t="shared" si="13"/>
        <v>111.24172173694851</v>
      </c>
      <c r="N62" s="88">
        <f t="shared" si="13"/>
        <v>104.9450205065552</v>
      </c>
      <c r="O62" s="88">
        <f t="shared" si="13"/>
        <v>99.004736326938854</v>
      </c>
      <c r="P62" s="88">
        <f t="shared" si="13"/>
        <v>93.40069464805552</v>
      </c>
      <c r="Q62" s="88">
        <f t="shared" si="13"/>
        <v>88.113862875524049</v>
      </c>
      <c r="R62" s="88">
        <f t="shared" si="13"/>
        <v>83.126285731626481</v>
      </c>
      <c r="S62" s="88">
        <f t="shared" si="13"/>
        <v>78.421024275119322</v>
      </c>
      <c r="T62" s="88">
        <f t="shared" si="13"/>
        <v>73.982098372754066</v>
      </c>
      <c r="U62" s="88">
        <f t="shared" si="13"/>
        <v>69.79443242712648</v>
      </c>
      <c r="V62" s="88">
        <f t="shared" si="13"/>
        <v>65.84380417653442</v>
      </c>
      <c r="W62" s="88">
        <f t="shared" si="13"/>
        <v>62.116796392956978</v>
      </c>
      <c r="X62" s="88">
        <f t="shared" si="13"/>
        <v>58.600751314110354</v>
      </c>
      <c r="Y62" s="88">
        <f t="shared" si="13"/>
        <v>55.283727654821085</v>
      </c>
      <c r="Z62" s="88">
        <f t="shared" si="13"/>
        <v>52.154460051718011</v>
      </c>
      <c r="AA62" s="88">
        <f t="shared" si="13"/>
        <v>49.202320803507561</v>
      </c>
      <c r="AB62" s="11"/>
    </row>
    <row r="63" spans="1:28" ht="17" thickBo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c r="A64" s="49" t="s">
        <v>475</v>
      </c>
      <c r="B64" s="49" t="s">
        <v>21</v>
      </c>
      <c r="C64" s="49" t="s">
        <v>421</v>
      </c>
      <c r="D64" s="49" t="s">
        <v>44</v>
      </c>
      <c r="E64" s="49" t="s">
        <v>423</v>
      </c>
      <c r="F64" s="49" t="s">
        <v>84</v>
      </c>
      <c r="G64" s="49" t="s">
        <v>45</v>
      </c>
      <c r="H64" s="49"/>
      <c r="I64" s="10"/>
      <c r="J64" s="385" t="s">
        <v>101</v>
      </c>
      <c r="K64" s="386"/>
      <c r="L64" s="10"/>
      <c r="M64" s="389" t="s">
        <v>496</v>
      </c>
      <c r="N64" s="390"/>
      <c r="O64" s="390"/>
      <c r="P64" s="390"/>
      <c r="Q64" s="390"/>
      <c r="R64" s="390"/>
      <c r="S64" s="390"/>
      <c r="T64" s="390"/>
      <c r="U64" s="390"/>
      <c r="V64" s="390"/>
      <c r="W64" s="390"/>
      <c r="X64" s="390"/>
      <c r="Y64" s="390"/>
      <c r="Z64" s="391"/>
      <c r="AA64" s="22"/>
      <c r="AB64" s="10"/>
    </row>
    <row r="65" spans="1:28" ht="34">
      <c r="A65" s="40" t="s">
        <v>422</v>
      </c>
      <c r="B65" s="13" t="s">
        <v>52</v>
      </c>
      <c r="C65" s="102"/>
      <c r="D65" s="213">
        <v>90</v>
      </c>
      <c r="E65" s="235">
        <f>K66</f>
        <v>3.18</v>
      </c>
      <c r="F65" s="41">
        <f>D65*E65</f>
        <v>286.2</v>
      </c>
      <c r="G65" s="395" t="s">
        <v>82</v>
      </c>
      <c r="H65" s="396"/>
      <c r="I65" s="10"/>
      <c r="J65" s="188" t="s">
        <v>3</v>
      </c>
      <c r="K65" s="102"/>
      <c r="L65" s="10"/>
      <c r="M65" s="239" t="s">
        <v>96</v>
      </c>
      <c r="N65" s="20">
        <f>3.18*0.7</f>
        <v>2.226</v>
      </c>
      <c r="O65" s="20" t="s">
        <v>97</v>
      </c>
      <c r="P65" s="92"/>
      <c r="Q65" s="92"/>
      <c r="R65" s="92"/>
      <c r="S65" s="92"/>
      <c r="T65" s="92"/>
      <c r="U65" s="92"/>
      <c r="V65" s="92"/>
      <c r="W65" s="92"/>
      <c r="X65" s="92"/>
      <c r="Y65" s="92"/>
      <c r="Z65" s="241"/>
      <c r="AA65" s="22"/>
      <c r="AB65" s="10"/>
    </row>
    <row r="66" spans="1:28">
      <c r="A66" s="96" t="s">
        <v>494</v>
      </c>
      <c r="B66" s="96" t="s">
        <v>495</v>
      </c>
      <c r="C66" s="102">
        <v>70</v>
      </c>
      <c r="D66" s="213">
        <v>90</v>
      </c>
      <c r="E66" s="102">
        <f>E65*C66/100</f>
        <v>2.2260000000000004</v>
      </c>
      <c r="F66" s="41">
        <f>D66*E66</f>
        <v>200.34000000000003</v>
      </c>
      <c r="G66" s="376"/>
      <c r="H66" s="377"/>
      <c r="I66" s="10"/>
      <c r="J66" s="188" t="s">
        <v>103</v>
      </c>
      <c r="K66" s="216">
        <v>3.18</v>
      </c>
      <c r="L66" s="10"/>
      <c r="M66" s="392" t="s">
        <v>497</v>
      </c>
      <c r="N66" s="393"/>
      <c r="O66" s="393"/>
      <c r="P66" s="393"/>
      <c r="Q66" s="393"/>
      <c r="R66" s="393"/>
      <c r="S66" s="393"/>
      <c r="T66" s="393"/>
      <c r="U66" s="393"/>
      <c r="V66" s="393"/>
      <c r="W66" s="393"/>
      <c r="X66" s="393"/>
      <c r="Y66" s="393"/>
      <c r="Z66" s="240"/>
      <c r="AA66" s="18"/>
      <c r="AB66" s="10"/>
    </row>
    <row r="67" spans="1:28" ht="64.25" customHeight="1" thickBot="1">
      <c r="A67" s="99" t="s">
        <v>51</v>
      </c>
      <c r="B67" s="96" t="s">
        <v>52</v>
      </c>
      <c r="C67" s="102"/>
      <c r="D67" s="213">
        <v>90</v>
      </c>
      <c r="E67" s="215">
        <f>C102</f>
        <v>0</v>
      </c>
      <c r="F67" s="41">
        <f>D67*E67</f>
        <v>0</v>
      </c>
      <c r="G67" s="394" t="s">
        <v>85</v>
      </c>
      <c r="H67" s="394"/>
      <c r="I67" s="10"/>
      <c r="J67" s="189" t="s">
        <v>102</v>
      </c>
      <c r="K67" s="102"/>
      <c r="L67" s="10"/>
      <c r="M67" s="10"/>
      <c r="N67" s="10"/>
      <c r="O67" s="10"/>
      <c r="P67" s="10"/>
      <c r="Q67" s="10"/>
      <c r="R67" s="10"/>
      <c r="S67" s="10"/>
      <c r="T67" s="10"/>
      <c r="U67" s="10"/>
      <c r="V67" s="10"/>
      <c r="W67" s="10"/>
      <c r="X67" s="10"/>
      <c r="Y67" s="10"/>
      <c r="Z67" s="10"/>
      <c r="AA67" s="10"/>
      <c r="AB67" s="10"/>
    </row>
    <row r="68" spans="1:2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c r="A69" s="98" t="s">
        <v>432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11"/>
    </row>
    <row r="70" spans="1:28">
      <c r="A70" s="90" t="s">
        <v>91</v>
      </c>
      <c r="B70" s="41">
        <f>'2 Forest Only SPS 20% Trees'!B48</f>
        <v>0</v>
      </c>
      <c r="C70" s="41">
        <f>'2 Forest Only SPS 20% Trees'!C48</f>
        <v>0</v>
      </c>
      <c r="D70" s="41">
        <f>'2 Forest Only SPS 20% Trees'!D48</f>
        <v>0</v>
      </c>
      <c r="E70" s="41">
        <f>'2 Forest Only SPS 20% Trees'!E48</f>
        <v>0</v>
      </c>
      <c r="F70" s="41">
        <f>'2 Forest Only SPS 20% Trees'!F48</f>
        <v>0</v>
      </c>
      <c r="G70" s="41">
        <f>'2 Forest Only SPS 20% Trees'!G48</f>
        <v>0</v>
      </c>
      <c r="H70" s="41">
        <f>'2 Forest Only SPS 20% Trees'!H48</f>
        <v>0</v>
      </c>
      <c r="I70" s="41">
        <f>'2 Forest Only SPS 20% Trees'!I48</f>
        <v>0</v>
      </c>
      <c r="J70" s="41">
        <f>'2 Forest Only SPS 20% Trees'!J48</f>
        <v>0</v>
      </c>
      <c r="K70" s="41">
        <f>'2 Forest Only SPS 20% Trees'!K48</f>
        <v>0</v>
      </c>
      <c r="L70" s="41">
        <f>'2 Forest Only SPS 20% Trees'!L48</f>
        <v>0</v>
      </c>
      <c r="M70" s="41">
        <f>'2 Forest Only SPS 20% Trees'!M48</f>
        <v>0</v>
      </c>
      <c r="N70" s="41">
        <f>'2 Forest Only SPS 20% Trees'!N48</f>
        <v>52.00200000000001</v>
      </c>
      <c r="O70" s="41">
        <f>'2 Forest Only SPS 20% Trees'!O48</f>
        <v>0</v>
      </c>
      <c r="P70" s="41">
        <f>'2 Forest Only SPS 20% Trees'!P48</f>
        <v>0</v>
      </c>
      <c r="Q70" s="41">
        <f>'2 Forest Only SPS 20% Trees'!Q48</f>
        <v>0</v>
      </c>
      <c r="R70" s="41">
        <f>'2 Forest Only SPS 20% Trees'!R48</f>
        <v>0</v>
      </c>
      <c r="S70" s="41">
        <f>'2 Forest Only SPS 20% Trees'!S48</f>
        <v>0</v>
      </c>
      <c r="T70" s="41">
        <f>'2 Forest Only SPS 20% Trees'!T48</f>
        <v>79.884</v>
      </c>
      <c r="U70" s="41">
        <f>'2 Forest Only SPS 20% Trees'!U48</f>
        <v>0</v>
      </c>
      <c r="V70" s="41">
        <f>'2 Forest Only SPS 20% Trees'!V48</f>
        <v>0</v>
      </c>
      <c r="W70" s="41">
        <f>'2 Forest Only SPS 20% Trees'!W48</f>
        <v>0</v>
      </c>
      <c r="X70" s="41">
        <f>'2 Forest Only SPS 20% Trees'!X48</f>
        <v>0</v>
      </c>
      <c r="Y70" s="41">
        <f>'2 Forest Only SPS 20% Trees'!Y48</f>
        <v>0</v>
      </c>
      <c r="Z70" s="41">
        <f>'2 Forest Only SPS 20% Trees'!Z48</f>
        <v>0</v>
      </c>
      <c r="AA70" s="41">
        <f>'2 Forest Only SPS 20% Trees'!AA48</f>
        <v>443.95470000000006</v>
      </c>
      <c r="AB70" s="11"/>
    </row>
    <row r="71" spans="1:28">
      <c r="A71" s="91" t="s">
        <v>440</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11"/>
    </row>
    <row r="72" spans="1:28">
      <c r="A72" s="91" t="s">
        <v>441</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11"/>
    </row>
    <row r="73" spans="1:28">
      <c r="A73" s="91" t="s">
        <v>442</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11"/>
    </row>
    <row r="74" spans="1:28">
      <c r="A74" s="91" t="s">
        <v>92</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11"/>
    </row>
    <row r="75" spans="1:28">
      <c r="A75" s="91" t="s">
        <v>94</v>
      </c>
      <c r="B75" s="41"/>
      <c r="C75" s="41">
        <f>$F$66</f>
        <v>200.34000000000003</v>
      </c>
      <c r="D75" s="41">
        <f t="shared" ref="D75:AA75" si="14">$F$66</f>
        <v>200.34000000000003</v>
      </c>
      <c r="E75" s="41">
        <f t="shared" si="14"/>
        <v>200.34000000000003</v>
      </c>
      <c r="F75" s="41">
        <f t="shared" si="14"/>
        <v>200.34000000000003</v>
      </c>
      <c r="G75" s="41">
        <f t="shared" si="14"/>
        <v>200.34000000000003</v>
      </c>
      <c r="H75" s="41">
        <f t="shared" si="14"/>
        <v>200.34000000000003</v>
      </c>
      <c r="I75" s="41">
        <f t="shared" si="14"/>
        <v>200.34000000000003</v>
      </c>
      <c r="J75" s="41">
        <f t="shared" si="14"/>
        <v>200.34000000000003</v>
      </c>
      <c r="K75" s="41">
        <f t="shared" si="14"/>
        <v>200.34000000000003</v>
      </c>
      <c r="L75" s="41">
        <f t="shared" si="14"/>
        <v>200.34000000000003</v>
      </c>
      <c r="M75" s="41">
        <f t="shared" si="14"/>
        <v>200.34000000000003</v>
      </c>
      <c r="N75" s="41">
        <f t="shared" si="14"/>
        <v>200.34000000000003</v>
      </c>
      <c r="O75" s="41">
        <f t="shared" si="14"/>
        <v>200.34000000000003</v>
      </c>
      <c r="P75" s="41">
        <f t="shared" si="14"/>
        <v>200.34000000000003</v>
      </c>
      <c r="Q75" s="41">
        <f t="shared" si="14"/>
        <v>200.34000000000003</v>
      </c>
      <c r="R75" s="41">
        <f t="shared" si="14"/>
        <v>200.34000000000003</v>
      </c>
      <c r="S75" s="41">
        <f t="shared" si="14"/>
        <v>200.34000000000003</v>
      </c>
      <c r="T75" s="41">
        <f t="shared" si="14"/>
        <v>200.34000000000003</v>
      </c>
      <c r="U75" s="41">
        <f t="shared" si="14"/>
        <v>200.34000000000003</v>
      </c>
      <c r="V75" s="41">
        <f t="shared" si="14"/>
        <v>200.34000000000003</v>
      </c>
      <c r="W75" s="41">
        <f t="shared" si="14"/>
        <v>200.34000000000003</v>
      </c>
      <c r="X75" s="41">
        <f t="shared" si="14"/>
        <v>200.34000000000003</v>
      </c>
      <c r="Y75" s="41">
        <f t="shared" si="14"/>
        <v>200.34000000000003</v>
      </c>
      <c r="Z75" s="41">
        <f t="shared" si="14"/>
        <v>200.34000000000003</v>
      </c>
      <c r="AA75" s="41">
        <f t="shared" si="14"/>
        <v>200.34000000000003</v>
      </c>
      <c r="AB75" s="11"/>
    </row>
    <row r="76" spans="1:28">
      <c r="A76" s="92" t="s">
        <v>93</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11"/>
    </row>
    <row r="77" spans="1:28">
      <c r="A77" s="93" t="s">
        <v>30</v>
      </c>
      <c r="B77" s="41">
        <f t="shared" ref="B77:AA77" si="15">SUM(B70:B76)</f>
        <v>0</v>
      </c>
      <c r="C77" s="41">
        <f t="shared" si="15"/>
        <v>200.34000000000003</v>
      </c>
      <c r="D77" s="41">
        <f t="shared" si="15"/>
        <v>200.34000000000003</v>
      </c>
      <c r="E77" s="41">
        <f t="shared" si="15"/>
        <v>200.34000000000003</v>
      </c>
      <c r="F77" s="41">
        <f t="shared" si="15"/>
        <v>200.34000000000003</v>
      </c>
      <c r="G77" s="41">
        <f t="shared" si="15"/>
        <v>200.34000000000003</v>
      </c>
      <c r="H77" s="41">
        <f t="shared" si="15"/>
        <v>200.34000000000003</v>
      </c>
      <c r="I77" s="41">
        <f t="shared" si="15"/>
        <v>200.34000000000003</v>
      </c>
      <c r="J77" s="41">
        <f t="shared" si="15"/>
        <v>200.34000000000003</v>
      </c>
      <c r="K77" s="41">
        <f t="shared" si="15"/>
        <v>200.34000000000003</v>
      </c>
      <c r="L77" s="41">
        <f t="shared" si="15"/>
        <v>200.34000000000003</v>
      </c>
      <c r="M77" s="41">
        <f t="shared" si="15"/>
        <v>200.34000000000003</v>
      </c>
      <c r="N77" s="41">
        <f t="shared" si="15"/>
        <v>252.34200000000004</v>
      </c>
      <c r="O77" s="41">
        <f t="shared" si="15"/>
        <v>200.34000000000003</v>
      </c>
      <c r="P77" s="41">
        <f t="shared" si="15"/>
        <v>200.34000000000003</v>
      </c>
      <c r="Q77" s="41">
        <f t="shared" si="15"/>
        <v>200.34000000000003</v>
      </c>
      <c r="R77" s="41">
        <f t="shared" si="15"/>
        <v>200.34000000000003</v>
      </c>
      <c r="S77" s="41">
        <f t="shared" si="15"/>
        <v>200.34000000000003</v>
      </c>
      <c r="T77" s="41">
        <f t="shared" si="15"/>
        <v>280.22400000000005</v>
      </c>
      <c r="U77" s="41">
        <f t="shared" si="15"/>
        <v>200.34000000000003</v>
      </c>
      <c r="V77" s="41">
        <f t="shared" si="15"/>
        <v>200.34000000000003</v>
      </c>
      <c r="W77" s="41">
        <f t="shared" si="15"/>
        <v>200.34000000000003</v>
      </c>
      <c r="X77" s="41">
        <f t="shared" si="15"/>
        <v>200.34000000000003</v>
      </c>
      <c r="Y77" s="41">
        <f t="shared" si="15"/>
        <v>200.34000000000003</v>
      </c>
      <c r="Z77" s="41">
        <f t="shared" si="15"/>
        <v>200.34000000000003</v>
      </c>
      <c r="AA77" s="41">
        <f t="shared" si="15"/>
        <v>644.29470000000015</v>
      </c>
      <c r="AB77" s="19"/>
    </row>
    <row r="78" spans="1:28">
      <c r="A78" s="94" t="s">
        <v>31</v>
      </c>
      <c r="B78" s="88">
        <f t="shared" ref="B78:AA78" si="16">B77/(1+$B$5)^B27</f>
        <v>0</v>
      </c>
      <c r="C78" s="88">
        <f t="shared" si="16"/>
        <v>189.00000000000003</v>
      </c>
      <c r="D78" s="88">
        <f t="shared" si="16"/>
        <v>178.30188679245285</v>
      </c>
      <c r="E78" s="88">
        <f t="shared" si="16"/>
        <v>168.20932716269132</v>
      </c>
      <c r="F78" s="88">
        <f t="shared" si="16"/>
        <v>158.68804449310502</v>
      </c>
      <c r="G78" s="88">
        <f t="shared" si="16"/>
        <v>149.70570235198585</v>
      </c>
      <c r="H78" s="88">
        <f t="shared" si="16"/>
        <v>141.23179467168478</v>
      </c>
      <c r="I78" s="88">
        <f t="shared" si="16"/>
        <v>133.23754214309881</v>
      </c>
      <c r="J78" s="88">
        <f t="shared" si="16"/>
        <v>125.69579447462154</v>
      </c>
      <c r="K78" s="88">
        <f t="shared" si="16"/>
        <v>118.58093818360523</v>
      </c>
      <c r="L78" s="88">
        <f t="shared" si="16"/>
        <v>111.86880960717474</v>
      </c>
      <c r="M78" s="88">
        <f t="shared" si="16"/>
        <v>105.53661283695727</v>
      </c>
      <c r="N78" s="88">
        <f t="shared" si="16"/>
        <v>125.40624314374747</v>
      </c>
      <c r="O78" s="88">
        <f t="shared" si="16"/>
        <v>93.927209716053099</v>
      </c>
      <c r="P78" s="88">
        <f t="shared" si="16"/>
        <v>88.610575203823686</v>
      </c>
      <c r="Q78" s="88">
        <f t="shared" si="16"/>
        <v>83.594882267758166</v>
      </c>
      <c r="R78" s="88">
        <f t="shared" si="16"/>
        <v>78.863096479017159</v>
      </c>
      <c r="S78" s="88">
        <f t="shared" si="16"/>
        <v>74.399147621714292</v>
      </c>
      <c r="T78" s="88">
        <f t="shared" si="16"/>
        <v>98.174738525390168</v>
      </c>
      <c r="U78" s="88">
        <f t="shared" si="16"/>
        <v>66.214976523419622</v>
      </c>
      <c r="V78" s="88">
        <f t="shared" si="16"/>
        <v>62.466958984358136</v>
      </c>
      <c r="W78" s="88">
        <f t="shared" si="16"/>
        <v>58.931093381469928</v>
      </c>
      <c r="X78" s="88">
        <f t="shared" si="16"/>
        <v>55.595371114594265</v>
      </c>
      <c r="Y78" s="88">
        <f t="shared" si="16"/>
        <v>52.448463315654962</v>
      </c>
      <c r="Z78" s="88">
        <f t="shared" si="16"/>
        <v>49.479682373259408</v>
      </c>
      <c r="AA78" s="88">
        <f t="shared" si="16"/>
        <v>150.11978274091808</v>
      </c>
      <c r="AB78" s="11"/>
    </row>
    <row r="79" spans="1:28">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c r="A80" s="98" t="s">
        <v>438</v>
      </c>
      <c r="B80" s="41">
        <f>B77-B61</f>
        <v>-368.76</v>
      </c>
      <c r="C80" s="41">
        <f t="shared" ref="C80:AA80" si="17">C77-C61</f>
        <v>-10.829999999999956</v>
      </c>
      <c r="D80" s="41">
        <f t="shared" si="17"/>
        <v>-10.829999999999956</v>
      </c>
      <c r="E80" s="41">
        <f t="shared" si="17"/>
        <v>-10.829999999999956</v>
      </c>
      <c r="F80" s="41">
        <f t="shared" si="17"/>
        <v>-10.829999999999956</v>
      </c>
      <c r="G80" s="41">
        <f t="shared" si="17"/>
        <v>-10.829999999999956</v>
      </c>
      <c r="H80" s="41">
        <f t="shared" si="17"/>
        <v>-10.829999999999956</v>
      </c>
      <c r="I80" s="41">
        <f t="shared" si="17"/>
        <v>-10.829999999999956</v>
      </c>
      <c r="J80" s="41">
        <f t="shared" si="17"/>
        <v>-10.829999999999956</v>
      </c>
      <c r="K80" s="41">
        <f t="shared" si="17"/>
        <v>-10.829999999999956</v>
      </c>
      <c r="L80" s="41">
        <f t="shared" si="17"/>
        <v>-10.829999999999956</v>
      </c>
      <c r="M80" s="41">
        <f t="shared" si="17"/>
        <v>-10.829999999999956</v>
      </c>
      <c r="N80" s="41">
        <f t="shared" si="17"/>
        <v>41.172000000000054</v>
      </c>
      <c r="O80" s="41">
        <f t="shared" si="17"/>
        <v>-10.829999999999956</v>
      </c>
      <c r="P80" s="41">
        <f t="shared" si="17"/>
        <v>-10.829999999999956</v>
      </c>
      <c r="Q80" s="41">
        <f t="shared" si="17"/>
        <v>-10.829999999999956</v>
      </c>
      <c r="R80" s="41">
        <f t="shared" si="17"/>
        <v>-10.829999999999956</v>
      </c>
      <c r="S80" s="41">
        <f t="shared" si="17"/>
        <v>-10.829999999999956</v>
      </c>
      <c r="T80" s="41">
        <f t="shared" si="17"/>
        <v>69.054000000000059</v>
      </c>
      <c r="U80" s="41">
        <f t="shared" si="17"/>
        <v>-10.829999999999956</v>
      </c>
      <c r="V80" s="41">
        <f t="shared" si="17"/>
        <v>-10.829999999999956</v>
      </c>
      <c r="W80" s="41">
        <f t="shared" si="17"/>
        <v>-10.829999999999956</v>
      </c>
      <c r="X80" s="41">
        <f t="shared" si="17"/>
        <v>-10.829999999999956</v>
      </c>
      <c r="Y80" s="41">
        <f t="shared" si="17"/>
        <v>-10.829999999999956</v>
      </c>
      <c r="Z80" s="41">
        <f t="shared" si="17"/>
        <v>-10.829999999999956</v>
      </c>
      <c r="AA80" s="41">
        <f t="shared" si="17"/>
        <v>433.12470000000019</v>
      </c>
      <c r="AB80" s="11"/>
    </row>
    <row r="81" spans="1:28">
      <c r="A81" s="87" t="s">
        <v>55</v>
      </c>
      <c r="B81" s="88">
        <f t="shared" ref="B81:AA81" si="18">B80/(1+$B$5)^B27</f>
        <v>-368.76</v>
      </c>
      <c r="C81" s="88">
        <f t="shared" si="18"/>
        <v>-10.21698113207543</v>
      </c>
      <c r="D81" s="88">
        <f t="shared" si="18"/>
        <v>-9.6386614453541775</v>
      </c>
      <c r="E81" s="88">
        <f t="shared" si="18"/>
        <v>-9.0930768352397902</v>
      </c>
      <c r="F81" s="88">
        <f t="shared" si="18"/>
        <v>-8.5783743728677262</v>
      </c>
      <c r="G81" s="88">
        <f t="shared" si="18"/>
        <v>-8.0928060121393628</v>
      </c>
      <c r="H81" s="88">
        <f t="shared" si="18"/>
        <v>-7.6347226529616625</v>
      </c>
      <c r="I81" s="88">
        <f t="shared" si="18"/>
        <v>-7.2025685405298701</v>
      </c>
      <c r="J81" s="88">
        <f t="shared" si="18"/>
        <v>-6.7948759816319528</v>
      </c>
      <c r="K81" s="88">
        <f t="shared" si="18"/>
        <v>-6.4102603600301444</v>
      </c>
      <c r="L81" s="88">
        <f t="shared" si="18"/>
        <v>-6.047415433990702</v>
      </c>
      <c r="M81" s="88">
        <f t="shared" si="18"/>
        <v>-5.7051088999912274</v>
      </c>
      <c r="N81" s="88">
        <f t="shared" si="18"/>
        <v>20.461222637192293</v>
      </c>
      <c r="O81" s="88">
        <f t="shared" si="18"/>
        <v>-5.077526610885748</v>
      </c>
      <c r="P81" s="88">
        <f t="shared" si="18"/>
        <v>-4.7901194442318378</v>
      </c>
      <c r="Q81" s="88">
        <f t="shared" si="18"/>
        <v>-4.5189806077658838</v>
      </c>
      <c r="R81" s="88">
        <f t="shared" si="18"/>
        <v>-4.2631892526093251</v>
      </c>
      <c r="S81" s="88">
        <f t="shared" si="18"/>
        <v>-4.0218766534050232</v>
      </c>
      <c r="T81" s="88">
        <f t="shared" si="18"/>
        <v>24.192640152636095</v>
      </c>
      <c r="U81" s="88">
        <f t="shared" si="18"/>
        <v>-3.5794559037068554</v>
      </c>
      <c r="V81" s="88">
        <f t="shared" si="18"/>
        <v>-3.3768451921762788</v>
      </c>
      <c r="W81" s="88">
        <f t="shared" si="18"/>
        <v>-3.185703011487055</v>
      </c>
      <c r="X81" s="88">
        <f t="shared" si="18"/>
        <v>-3.0053801995160896</v>
      </c>
      <c r="Y81" s="88">
        <f t="shared" si="18"/>
        <v>-2.8352643391661219</v>
      </c>
      <c r="Z81" s="88">
        <f t="shared" si="18"/>
        <v>-2.6747776784586059</v>
      </c>
      <c r="AA81" s="88">
        <f t="shared" si="18"/>
        <v>100.91746193741052</v>
      </c>
      <c r="AB81" s="11"/>
    </row>
    <row r="82" spans="1:28">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c r="A83" s="369" t="s">
        <v>474</v>
      </c>
      <c r="B83" s="370"/>
      <c r="C83" s="10"/>
      <c r="D83" s="249"/>
    </row>
    <row r="84" spans="1:28">
      <c r="A84" s="25" t="s">
        <v>54</v>
      </c>
      <c r="B84" s="34">
        <f>SUM(B61:AA61)</f>
        <v>5648.0100000000011</v>
      </c>
      <c r="C84" s="10"/>
      <c r="D84" s="249"/>
    </row>
    <row r="85" spans="1:28">
      <c r="A85" s="35" t="s">
        <v>42</v>
      </c>
      <c r="B85" s="36">
        <f>SUM(B62:AA62)</f>
        <v>3068.2213199415373</v>
      </c>
      <c r="C85" s="10"/>
    </row>
    <row r="86" spans="1:28">
      <c r="A86" s="25" t="s">
        <v>53</v>
      </c>
      <c r="B86" s="34">
        <f>SUM(B77:AA77)</f>
        <v>5584.3407000000025</v>
      </c>
      <c r="C86" s="10"/>
    </row>
    <row r="87" spans="1:28">
      <c r="A87" s="37" t="s">
        <v>22</v>
      </c>
      <c r="B87" s="38">
        <f>SUM(B78:AA78)</f>
        <v>2718.2886741085558</v>
      </c>
      <c r="C87" s="32"/>
    </row>
    <row r="88" spans="1:28">
      <c r="A88" s="150"/>
      <c r="B88" s="31"/>
      <c r="C88" s="32"/>
    </row>
    <row r="89" spans="1:28">
      <c r="A89" s="10"/>
      <c r="B89" s="10"/>
      <c r="C89" s="10"/>
    </row>
    <row r="90" spans="1:28">
      <c r="A90" s="369" t="s">
        <v>430</v>
      </c>
      <c r="B90" s="370"/>
      <c r="C90" s="10"/>
      <c r="D90" s="249"/>
    </row>
    <row r="91" spans="1:28">
      <c r="A91" s="25" t="s">
        <v>23</v>
      </c>
      <c r="B91" s="236">
        <f>SUM(B78:AA78)-SUM(B62:AA62)</f>
        <v>-349.93264583298151</v>
      </c>
      <c r="C91" s="10"/>
      <c r="D91" s="253"/>
    </row>
    <row r="92" spans="1:28">
      <c r="A92" s="25" t="s">
        <v>24</v>
      </c>
      <c r="B92" s="236">
        <f>B91+B91/(((1+$B$5)^AA27)-1)</f>
        <v>-456.23470798086839</v>
      </c>
      <c r="C92" s="10"/>
    </row>
    <row r="93" spans="1:28">
      <c r="A93" s="25" t="s">
        <v>25</v>
      </c>
      <c r="B93" s="236">
        <f>B92*B5</f>
        <v>-27.374082478852102</v>
      </c>
      <c r="C93" s="10"/>
    </row>
    <row r="94" spans="1:28">
      <c r="A94" s="29" t="s">
        <v>43</v>
      </c>
      <c r="B94" s="237">
        <f>IRR(B80:AA80)</f>
        <v>-6.0760857324047013E-3</v>
      </c>
      <c r="C94" s="10"/>
    </row>
    <row r="95" spans="1:28">
      <c r="A95" s="10"/>
      <c r="B95" s="10"/>
      <c r="C95" s="10"/>
    </row>
    <row r="96" spans="1:28">
      <c r="A96" s="10"/>
      <c r="B96" s="10"/>
      <c r="C96" s="10"/>
    </row>
    <row r="97" spans="1:15" s="132" customFormat="1">
      <c r="A97" s="375" t="s">
        <v>488</v>
      </c>
      <c r="B97" s="375"/>
      <c r="C97" s="22"/>
      <c r="D97" s="254"/>
      <c r="E97" s="254"/>
      <c r="F97" s="254"/>
      <c r="G97" s="254"/>
      <c r="H97" s="254"/>
      <c r="I97" s="254"/>
      <c r="J97" s="254"/>
      <c r="K97" s="254"/>
      <c r="L97" s="254"/>
      <c r="M97" s="254"/>
      <c r="N97" s="254"/>
      <c r="O97" s="254"/>
    </row>
    <row r="98" spans="1:15">
      <c r="A98" s="10"/>
      <c r="B98" s="10"/>
      <c r="C98" s="10"/>
    </row>
    <row r="100" spans="1:15">
      <c r="A100" s="132"/>
      <c r="B100" s="132"/>
      <c r="C100" s="255"/>
      <c r="D100" s="132"/>
      <c r="E100" s="255"/>
      <c r="F100" s="255"/>
      <c r="G100" s="132"/>
      <c r="H100" s="255"/>
      <c r="I100" s="132"/>
      <c r="J100" s="132"/>
      <c r="K100" s="132"/>
      <c r="L100" s="132"/>
    </row>
    <row r="101" spans="1:15">
      <c r="B101" s="132"/>
      <c r="C101" s="132"/>
      <c r="D101" s="132"/>
      <c r="E101" s="256"/>
      <c r="F101" s="132"/>
      <c r="G101" s="132"/>
      <c r="H101" s="132"/>
      <c r="I101" s="132"/>
      <c r="J101" s="132"/>
      <c r="K101" s="132"/>
      <c r="L101" s="132"/>
    </row>
    <row r="102" spans="1:15">
      <c r="A102" s="132"/>
      <c r="B102" s="257"/>
      <c r="C102" s="132"/>
      <c r="D102" s="132"/>
      <c r="E102" s="256"/>
      <c r="F102" s="132"/>
      <c r="G102" s="255"/>
      <c r="H102" s="132"/>
      <c r="I102" s="132"/>
      <c r="J102" s="132"/>
      <c r="K102" s="132"/>
      <c r="L102" s="132"/>
    </row>
    <row r="103" spans="1:15">
      <c r="A103" s="132"/>
      <c r="B103" s="132"/>
      <c r="C103" s="132"/>
      <c r="D103" s="132"/>
      <c r="E103" s="132"/>
      <c r="F103" s="132"/>
      <c r="G103" s="132"/>
      <c r="H103" s="132"/>
      <c r="I103" s="132"/>
      <c r="J103" s="132"/>
      <c r="K103" s="132"/>
      <c r="L103" s="132"/>
    </row>
    <row r="104" spans="1:15">
      <c r="A104" s="132"/>
      <c r="B104" s="132"/>
      <c r="C104" s="132"/>
      <c r="D104" s="132"/>
      <c r="E104" s="132"/>
      <c r="F104" s="132"/>
      <c r="G104" s="132"/>
      <c r="H104" s="132"/>
      <c r="I104" s="132"/>
      <c r="J104" s="132"/>
      <c r="K104" s="132"/>
      <c r="L104" s="132"/>
    </row>
    <row r="105" spans="1:15">
      <c r="A105" s="251"/>
      <c r="B105" s="132"/>
      <c r="C105" s="132"/>
      <c r="D105" s="132"/>
      <c r="E105" s="132"/>
      <c r="F105" s="132"/>
      <c r="G105" s="132"/>
      <c r="H105" s="132"/>
      <c r="I105" s="132"/>
      <c r="J105" s="132"/>
      <c r="K105" s="132"/>
      <c r="L105" s="132"/>
    </row>
    <row r="106" spans="1:15">
      <c r="A106" s="132"/>
      <c r="B106" s="132"/>
      <c r="C106" s="132"/>
      <c r="D106" s="132"/>
      <c r="E106" s="132"/>
      <c r="F106" s="132"/>
      <c r="G106" s="132"/>
      <c r="H106" s="132"/>
      <c r="I106" s="132"/>
      <c r="J106" s="132"/>
      <c r="K106" s="132"/>
      <c r="L106" s="132"/>
    </row>
    <row r="107" spans="1:15">
      <c r="A107" s="132"/>
      <c r="B107" s="132"/>
      <c r="C107" s="132"/>
      <c r="D107" s="132"/>
      <c r="E107" s="132"/>
      <c r="F107" s="132"/>
      <c r="G107" s="132"/>
      <c r="H107" s="132"/>
      <c r="I107" s="132"/>
      <c r="J107" s="132"/>
      <c r="K107" s="132"/>
      <c r="L107" s="132"/>
    </row>
    <row r="108" spans="1:15">
      <c r="A108" s="132"/>
      <c r="B108" s="132"/>
      <c r="C108" s="132"/>
      <c r="D108" s="132"/>
      <c r="E108" s="132"/>
      <c r="F108" s="132"/>
      <c r="G108" s="132"/>
      <c r="H108" s="132"/>
      <c r="I108" s="132"/>
      <c r="J108" s="132"/>
      <c r="K108" s="132"/>
      <c r="L108" s="132"/>
    </row>
  </sheetData>
  <mergeCells count="19">
    <mergeCell ref="A1:B2"/>
    <mergeCell ref="A3:B3"/>
    <mergeCell ref="A44:AA44"/>
    <mergeCell ref="A45:AA45"/>
    <mergeCell ref="A26:AF26"/>
    <mergeCell ref="A97:B97"/>
    <mergeCell ref="A28:AA28"/>
    <mergeCell ref="A35:Z35"/>
    <mergeCell ref="A40:AA40"/>
    <mergeCell ref="M64:Z64"/>
    <mergeCell ref="M66:Y66"/>
    <mergeCell ref="J64:K64"/>
    <mergeCell ref="G67:H67"/>
    <mergeCell ref="G66:H66"/>
    <mergeCell ref="G65:H65"/>
    <mergeCell ref="A83:B83"/>
    <mergeCell ref="A90:B90"/>
    <mergeCell ref="A52:AA52"/>
    <mergeCell ref="A57:AA5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5EC62-3003-4E53-B610-EECA19F382B6}">
  <dimension ref="A1:AF106"/>
  <sheetViews>
    <sheetView zoomScale="110" zoomScaleNormal="110" workbookViewId="0">
      <selection sqref="A1:B2"/>
    </sheetView>
  </sheetViews>
  <sheetFormatPr baseColWidth="10" defaultColWidth="9.1640625" defaultRowHeight="16"/>
  <cols>
    <col min="1" max="1" width="63.83203125" style="134" customWidth="1"/>
    <col min="2" max="2" width="30.6640625" style="134" customWidth="1"/>
    <col min="3" max="3" width="11.5" style="134" customWidth="1"/>
    <col min="4" max="4" width="12" style="134" customWidth="1"/>
    <col min="5" max="5" width="16.1640625" style="134" customWidth="1"/>
    <col min="6" max="6" width="11.6640625" style="134" customWidth="1"/>
    <col min="7" max="7" width="11.5" style="134" customWidth="1"/>
    <col min="8" max="8" width="17.5" style="134" customWidth="1"/>
    <col min="9" max="9" width="10.83203125" style="134" customWidth="1"/>
    <col min="10" max="10" width="13.1640625" style="134" customWidth="1"/>
    <col min="11" max="11" width="12.6640625" style="134" customWidth="1"/>
    <col min="12" max="12" width="10.6640625" style="134" customWidth="1"/>
    <col min="13" max="13" width="11.1640625" style="134" customWidth="1"/>
    <col min="14" max="14" width="10.1640625" style="134" customWidth="1"/>
    <col min="15" max="15" width="15.1640625" style="134" customWidth="1"/>
    <col min="16" max="27" width="10.1640625" style="134" customWidth="1"/>
    <col min="28" max="16384" width="9.1640625" style="134"/>
  </cols>
  <sheetData>
    <row r="1" spans="1:31" ht="29.5" customHeight="1">
      <c r="A1" s="358" t="s">
        <v>498</v>
      </c>
      <c r="B1" s="358"/>
      <c r="C1" s="11"/>
      <c r="D1" s="219"/>
      <c r="E1" s="219"/>
      <c r="F1" s="219"/>
      <c r="G1" s="219"/>
      <c r="H1" s="219"/>
      <c r="I1" s="219"/>
      <c r="J1" s="219"/>
      <c r="K1" s="219"/>
      <c r="L1" s="219"/>
      <c r="Q1" s="219"/>
    </row>
    <row r="2" spans="1:31" ht="21" customHeight="1">
      <c r="A2" s="358"/>
      <c r="B2" s="358"/>
      <c r="C2" s="10"/>
      <c r="F2" s="220"/>
      <c r="G2" s="220"/>
      <c r="H2" s="220"/>
    </row>
    <row r="3" spans="1:31">
      <c r="A3" s="397" t="s">
        <v>447</v>
      </c>
      <c r="B3" s="397"/>
      <c r="C3" s="10"/>
      <c r="F3" s="220"/>
      <c r="G3" s="220"/>
      <c r="H3" s="220"/>
    </row>
    <row r="4" spans="1:31" ht="34">
      <c r="A4" s="13" t="s">
        <v>0</v>
      </c>
      <c r="B4" s="259" t="s">
        <v>508</v>
      </c>
      <c r="C4" s="187"/>
      <c r="F4" s="221"/>
      <c r="G4" s="222"/>
      <c r="H4" s="221"/>
    </row>
    <row r="5" spans="1:31">
      <c r="A5" s="13" t="s">
        <v>2</v>
      </c>
      <c r="B5" s="102">
        <v>0.06</v>
      </c>
      <c r="C5" s="10"/>
      <c r="H5" s="133"/>
      <c r="I5" s="133"/>
      <c r="J5" s="133"/>
      <c r="K5" s="133"/>
      <c r="L5" s="133"/>
      <c r="M5" s="133"/>
      <c r="N5" s="133"/>
      <c r="O5" s="133"/>
      <c r="P5" s="133"/>
      <c r="Q5" s="133"/>
      <c r="R5" s="133"/>
      <c r="S5" s="133"/>
      <c r="T5" s="133"/>
      <c r="U5" s="133"/>
      <c r="V5" s="133"/>
      <c r="W5" s="133"/>
      <c r="X5" s="133"/>
      <c r="Y5" s="133"/>
      <c r="Z5" s="133"/>
      <c r="AA5" s="133"/>
      <c r="AB5" s="133"/>
      <c r="AC5" s="133"/>
      <c r="AD5" s="133"/>
      <c r="AE5" s="133"/>
    </row>
    <row r="6" spans="1:31">
      <c r="A6" s="11"/>
      <c r="B6" s="11"/>
      <c r="C6" s="11"/>
      <c r="H6" s="133"/>
      <c r="I6" s="133"/>
      <c r="J6" s="133"/>
      <c r="K6" s="133"/>
      <c r="L6" s="133"/>
      <c r="M6" s="133"/>
      <c r="N6" s="133"/>
      <c r="O6" s="133"/>
      <c r="P6" s="133"/>
      <c r="Q6" s="133"/>
      <c r="R6" s="133"/>
      <c r="S6" s="133"/>
      <c r="T6" s="133"/>
      <c r="U6" s="133"/>
      <c r="V6" s="133"/>
      <c r="W6" s="133"/>
      <c r="X6" s="133"/>
      <c r="Y6" s="133"/>
      <c r="Z6" s="133"/>
      <c r="AA6" s="133"/>
      <c r="AB6" s="133"/>
      <c r="AC6" s="133"/>
      <c r="AD6" s="133"/>
      <c r="AE6" s="133"/>
    </row>
    <row r="7" spans="1:31">
      <c r="A7" s="111" t="s">
        <v>445</v>
      </c>
      <c r="B7" s="112" t="s">
        <v>444</v>
      </c>
      <c r="C7" s="190"/>
      <c r="H7" s="266"/>
      <c r="I7" s="133"/>
      <c r="J7" s="133"/>
      <c r="K7" s="133"/>
      <c r="L7" s="133"/>
      <c r="M7" s="133"/>
      <c r="N7" s="133"/>
      <c r="O7" s="133"/>
      <c r="P7" s="133"/>
      <c r="Q7" s="133"/>
      <c r="R7" s="133"/>
      <c r="S7" s="133"/>
      <c r="T7" s="133"/>
      <c r="U7" s="133"/>
      <c r="V7" s="133"/>
      <c r="W7" s="133"/>
      <c r="X7" s="133"/>
      <c r="Y7" s="133"/>
      <c r="Z7" s="133"/>
      <c r="AA7" s="133"/>
      <c r="AB7" s="133"/>
      <c r="AC7" s="133"/>
      <c r="AD7" s="133"/>
      <c r="AE7" s="133"/>
    </row>
    <row r="8" spans="1:31">
      <c r="A8" s="51" t="s">
        <v>477</v>
      </c>
      <c r="B8" s="206">
        <f>SUM(B9:B14)</f>
        <v>198.63</v>
      </c>
      <c r="C8" s="147"/>
      <c r="H8" s="133"/>
      <c r="I8" s="133"/>
      <c r="J8" s="133"/>
      <c r="K8" s="133"/>
      <c r="L8" s="133"/>
      <c r="M8" s="133"/>
      <c r="N8" s="133"/>
      <c r="O8" s="133"/>
      <c r="P8" s="133"/>
      <c r="Q8" s="133"/>
      <c r="R8" s="133"/>
      <c r="S8" s="133"/>
      <c r="T8" s="133"/>
      <c r="U8" s="133"/>
      <c r="V8" s="133"/>
      <c r="W8" s="133"/>
      <c r="X8" s="133"/>
      <c r="Y8" s="133"/>
      <c r="Z8" s="133"/>
      <c r="AA8" s="133"/>
      <c r="AB8" s="133"/>
      <c r="AC8" s="133"/>
      <c r="AD8" s="133"/>
      <c r="AE8" s="133"/>
    </row>
    <row r="9" spans="1:31">
      <c r="A9" s="110" t="s">
        <v>47</v>
      </c>
      <c r="B9" s="63">
        <v>0</v>
      </c>
      <c r="C9" s="11"/>
    </row>
    <row r="10" spans="1:31">
      <c r="A10" s="110" t="s">
        <v>77</v>
      </c>
      <c r="B10" s="63">
        <f>12+13.3+12.6</f>
        <v>37.9</v>
      </c>
      <c r="C10" s="147"/>
      <c r="D10" s="141"/>
    </row>
    <row r="11" spans="1:31">
      <c r="A11" s="110" t="s">
        <v>78</v>
      </c>
      <c r="B11" s="63">
        <v>63</v>
      </c>
      <c r="C11" s="147"/>
      <c r="D11" s="141"/>
    </row>
    <row r="12" spans="1:31">
      <c r="A12" s="110" t="s">
        <v>48</v>
      </c>
      <c r="B12" s="63">
        <v>33</v>
      </c>
      <c r="C12" s="11"/>
      <c r="D12" s="142"/>
    </row>
    <row r="13" spans="1:31">
      <c r="A13" s="110" t="s">
        <v>49</v>
      </c>
      <c r="B13" s="63">
        <v>9.75</v>
      </c>
      <c r="C13" s="11"/>
      <c r="D13" s="223"/>
    </row>
    <row r="14" spans="1:31">
      <c r="A14" s="13" t="s">
        <v>479</v>
      </c>
      <c r="B14" s="63">
        <f>4+25.2+5.03+3.55+12.83+4.37</f>
        <v>54.97999999999999</v>
      </c>
      <c r="C14" s="11"/>
      <c r="D14" s="141"/>
    </row>
    <row r="15" spans="1:31">
      <c r="A15" s="13"/>
      <c r="B15" s="197"/>
      <c r="C15" s="11"/>
      <c r="D15" s="141"/>
    </row>
    <row r="16" spans="1:31">
      <c r="A16" s="51" t="s">
        <v>81</v>
      </c>
      <c r="B16" s="89">
        <f>SUM(B17:B20)</f>
        <v>127.03999999999999</v>
      </c>
      <c r="C16" s="11"/>
    </row>
    <row r="17" spans="1:32">
      <c r="A17" s="110" t="s">
        <v>79</v>
      </c>
      <c r="B17" s="63">
        <v>10.5</v>
      </c>
      <c r="C17" s="11"/>
      <c r="D17" s="141"/>
    </row>
    <row r="18" spans="1:32">
      <c r="A18" s="110" t="s">
        <v>77</v>
      </c>
      <c r="B18" s="63">
        <f>16+17.48+16.8</f>
        <v>50.28</v>
      </c>
      <c r="C18" s="147"/>
      <c r="D18" s="141"/>
    </row>
    <row r="19" spans="1:32">
      <c r="A19" s="110" t="s">
        <v>80</v>
      </c>
      <c r="B19" s="63">
        <v>5.47</v>
      </c>
      <c r="C19" s="147"/>
      <c r="D19" s="141"/>
    </row>
    <row r="20" spans="1:32">
      <c r="A20" s="13" t="s">
        <v>479</v>
      </c>
      <c r="B20" s="63">
        <f>11.5+24.2+11.9+10.39+2.8</f>
        <v>60.79</v>
      </c>
      <c r="C20" s="11"/>
      <c r="D20" s="141"/>
    </row>
    <row r="21" spans="1:32">
      <c r="A21" s="13"/>
      <c r="B21" s="197"/>
      <c r="C21" s="11"/>
      <c r="D21" s="141"/>
    </row>
    <row r="22" spans="1:32">
      <c r="A22" s="51" t="s">
        <v>11</v>
      </c>
      <c r="B22" s="89">
        <f>SUM(B23:B24)</f>
        <v>84.13</v>
      </c>
      <c r="C22" s="11"/>
      <c r="D22" s="141"/>
    </row>
    <row r="23" spans="1:32">
      <c r="A23" s="110" t="s">
        <v>50</v>
      </c>
      <c r="B23" s="63">
        <v>0</v>
      </c>
      <c r="C23" s="11"/>
      <c r="D23" s="141"/>
    </row>
    <row r="24" spans="1:32" ht="34">
      <c r="A24" s="275" t="s">
        <v>505</v>
      </c>
      <c r="B24" s="63">
        <v>84.13</v>
      </c>
      <c r="C24" s="11"/>
      <c r="D24" s="141"/>
    </row>
    <row r="25" spans="1:3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row>
    <row r="26" spans="1:32">
      <c r="A26" s="368" t="s">
        <v>521</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row>
    <row r="27" spans="1:32" ht="18">
      <c r="A27" s="100" t="s">
        <v>12</v>
      </c>
      <c r="B27" s="208">
        <v>0</v>
      </c>
      <c r="C27" s="208">
        <v>1</v>
      </c>
      <c r="D27" s="208">
        <v>2</v>
      </c>
      <c r="E27" s="208">
        <v>3</v>
      </c>
      <c r="F27" s="208">
        <v>4</v>
      </c>
      <c r="G27" s="208">
        <v>5</v>
      </c>
      <c r="H27" s="208">
        <v>6</v>
      </c>
      <c r="I27" s="208">
        <v>7</v>
      </c>
      <c r="J27" s="208">
        <v>8</v>
      </c>
      <c r="K27" s="208">
        <v>9</v>
      </c>
      <c r="L27" s="208">
        <v>10</v>
      </c>
      <c r="M27" s="208">
        <v>11</v>
      </c>
      <c r="N27" s="208">
        <v>12</v>
      </c>
      <c r="O27" s="208">
        <v>13</v>
      </c>
      <c r="P27" s="208">
        <v>14</v>
      </c>
      <c r="Q27" s="208">
        <v>15</v>
      </c>
      <c r="R27" s="208">
        <v>16</v>
      </c>
      <c r="S27" s="208">
        <v>17</v>
      </c>
      <c r="T27" s="208">
        <v>18</v>
      </c>
      <c r="U27" s="208">
        <v>19</v>
      </c>
      <c r="V27" s="208">
        <v>20</v>
      </c>
      <c r="W27" s="208">
        <v>21</v>
      </c>
      <c r="X27" s="208">
        <v>22</v>
      </c>
      <c r="Y27" s="208">
        <v>23</v>
      </c>
      <c r="Z27" s="208">
        <v>24</v>
      </c>
      <c r="AA27" s="208">
        <v>25</v>
      </c>
      <c r="AB27" s="209"/>
    </row>
    <row r="28" spans="1:32" ht="18">
      <c r="A28" s="381" t="s">
        <v>46</v>
      </c>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3"/>
      <c r="AB28" s="209"/>
    </row>
    <row r="29" spans="1:32">
      <c r="A29" s="210" t="s">
        <v>47</v>
      </c>
      <c r="B29" s="212">
        <v>1</v>
      </c>
      <c r="C29" s="212">
        <v>0</v>
      </c>
      <c r="D29" s="212">
        <v>0</v>
      </c>
      <c r="E29" s="212">
        <v>0</v>
      </c>
      <c r="F29" s="212">
        <v>0</v>
      </c>
      <c r="G29" s="212">
        <v>0</v>
      </c>
      <c r="H29" s="212">
        <v>0</v>
      </c>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c r="AA29" s="212">
        <v>0</v>
      </c>
      <c r="AB29" s="11"/>
    </row>
    <row r="30" spans="1:32">
      <c r="A30" s="210" t="s">
        <v>77</v>
      </c>
      <c r="B30" s="212">
        <v>1</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c r="AA30" s="212">
        <v>0</v>
      </c>
      <c r="AB30" s="11"/>
    </row>
    <row r="31" spans="1:32">
      <c r="A31" s="210" t="s">
        <v>78</v>
      </c>
      <c r="B31" s="212">
        <v>1</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c r="AA31" s="212">
        <v>0</v>
      </c>
      <c r="AB31" s="11"/>
    </row>
    <row r="32" spans="1:32">
      <c r="A32" s="210" t="s">
        <v>48</v>
      </c>
      <c r="B32" s="212">
        <v>1</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c r="Z32" s="212">
        <v>0</v>
      </c>
      <c r="AA32" s="212">
        <v>0</v>
      </c>
      <c r="AB32" s="11"/>
    </row>
    <row r="33" spans="1:28">
      <c r="A33" s="210" t="s">
        <v>49</v>
      </c>
      <c r="B33" s="212">
        <v>1</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c r="Z33" s="212">
        <v>0</v>
      </c>
      <c r="AA33" s="212">
        <v>0</v>
      </c>
      <c r="AB33" s="11"/>
    </row>
    <row r="34" spans="1:28">
      <c r="A34" s="13" t="s">
        <v>478</v>
      </c>
      <c r="B34" s="212">
        <v>1</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c r="Z34" s="212">
        <v>0</v>
      </c>
      <c r="AA34" s="212">
        <v>0</v>
      </c>
      <c r="AB34" s="11"/>
    </row>
    <row r="35" spans="1:28">
      <c r="A35" s="381" t="s">
        <v>81</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3"/>
      <c r="AB35" s="11"/>
    </row>
    <row r="36" spans="1:28">
      <c r="A36" s="202" t="s">
        <v>79</v>
      </c>
      <c r="B36" s="212">
        <v>0</v>
      </c>
      <c r="C36" s="212">
        <v>1</v>
      </c>
      <c r="D36" s="212">
        <v>1</v>
      </c>
      <c r="E36" s="212">
        <v>1</v>
      </c>
      <c r="F36" s="212">
        <v>1</v>
      </c>
      <c r="G36" s="212">
        <v>1</v>
      </c>
      <c r="H36" s="212">
        <v>1</v>
      </c>
      <c r="I36" s="212">
        <v>1</v>
      </c>
      <c r="J36" s="212">
        <v>1</v>
      </c>
      <c r="K36" s="212">
        <v>1</v>
      </c>
      <c r="L36" s="212">
        <v>1</v>
      </c>
      <c r="M36" s="212">
        <v>1</v>
      </c>
      <c r="N36" s="212">
        <v>1</v>
      </c>
      <c r="O36" s="212">
        <v>1</v>
      </c>
      <c r="P36" s="212">
        <v>1</v>
      </c>
      <c r="Q36" s="212">
        <v>1</v>
      </c>
      <c r="R36" s="212">
        <v>1</v>
      </c>
      <c r="S36" s="212">
        <v>1</v>
      </c>
      <c r="T36" s="212">
        <v>1</v>
      </c>
      <c r="U36" s="212">
        <v>1</v>
      </c>
      <c r="V36" s="212">
        <v>1</v>
      </c>
      <c r="W36" s="212">
        <v>1</v>
      </c>
      <c r="X36" s="212">
        <v>1</v>
      </c>
      <c r="Y36" s="212">
        <v>1</v>
      </c>
      <c r="Z36" s="212">
        <v>1</v>
      </c>
      <c r="AA36" s="212">
        <v>1</v>
      </c>
      <c r="AB36" s="11"/>
    </row>
    <row r="37" spans="1:28">
      <c r="A37" s="202" t="s">
        <v>77</v>
      </c>
      <c r="B37" s="212">
        <v>0</v>
      </c>
      <c r="C37" s="212">
        <v>1</v>
      </c>
      <c r="D37" s="212">
        <v>1</v>
      </c>
      <c r="E37" s="212">
        <v>1</v>
      </c>
      <c r="F37" s="212">
        <v>1</v>
      </c>
      <c r="G37" s="212">
        <v>1</v>
      </c>
      <c r="H37" s="212">
        <v>1</v>
      </c>
      <c r="I37" s="212">
        <v>1</v>
      </c>
      <c r="J37" s="212">
        <v>1</v>
      </c>
      <c r="K37" s="212">
        <v>1</v>
      </c>
      <c r="L37" s="212">
        <v>1</v>
      </c>
      <c r="M37" s="212">
        <v>1</v>
      </c>
      <c r="N37" s="212">
        <v>1</v>
      </c>
      <c r="O37" s="212">
        <v>1</v>
      </c>
      <c r="P37" s="212">
        <v>1</v>
      </c>
      <c r="Q37" s="212">
        <v>1</v>
      </c>
      <c r="R37" s="212">
        <v>1</v>
      </c>
      <c r="S37" s="212">
        <v>1</v>
      </c>
      <c r="T37" s="212">
        <v>1</v>
      </c>
      <c r="U37" s="212">
        <v>1</v>
      </c>
      <c r="V37" s="212">
        <v>1</v>
      </c>
      <c r="W37" s="212">
        <v>1</v>
      </c>
      <c r="X37" s="212">
        <v>1</v>
      </c>
      <c r="Y37" s="212">
        <v>1</v>
      </c>
      <c r="Z37" s="212">
        <v>1</v>
      </c>
      <c r="AA37" s="212">
        <v>1</v>
      </c>
      <c r="AB37" s="11"/>
    </row>
    <row r="38" spans="1:28">
      <c r="A38" s="202" t="s">
        <v>80</v>
      </c>
      <c r="B38" s="212">
        <v>0</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11"/>
    </row>
    <row r="39" spans="1:28">
      <c r="A39" s="13" t="s">
        <v>501</v>
      </c>
      <c r="B39" s="212">
        <v>0</v>
      </c>
      <c r="C39" s="212">
        <v>1</v>
      </c>
      <c r="D39" s="212">
        <v>1</v>
      </c>
      <c r="E39" s="212">
        <v>1</v>
      </c>
      <c r="F39" s="212">
        <v>1</v>
      </c>
      <c r="G39" s="212">
        <v>1</v>
      </c>
      <c r="H39" s="212">
        <v>1</v>
      </c>
      <c r="I39" s="212">
        <v>1</v>
      </c>
      <c r="J39" s="212">
        <v>1</v>
      </c>
      <c r="K39" s="212">
        <v>1</v>
      </c>
      <c r="L39" s="212">
        <v>1</v>
      </c>
      <c r="M39" s="212">
        <v>1</v>
      </c>
      <c r="N39" s="212">
        <v>1</v>
      </c>
      <c r="O39" s="212">
        <v>1</v>
      </c>
      <c r="P39" s="212">
        <v>1</v>
      </c>
      <c r="Q39" s="212">
        <v>1</v>
      </c>
      <c r="R39" s="212">
        <v>1</v>
      </c>
      <c r="S39" s="212">
        <v>1</v>
      </c>
      <c r="T39" s="212">
        <v>1</v>
      </c>
      <c r="U39" s="212">
        <v>1</v>
      </c>
      <c r="V39" s="212">
        <v>1</v>
      </c>
      <c r="W39" s="212">
        <v>1</v>
      </c>
      <c r="X39" s="212">
        <v>1</v>
      </c>
      <c r="Y39" s="212">
        <v>1</v>
      </c>
      <c r="Z39" s="212">
        <v>1</v>
      </c>
      <c r="AA39" s="212">
        <v>1</v>
      </c>
      <c r="AB39" s="11"/>
    </row>
    <row r="40" spans="1:28">
      <c r="A40" s="364" t="s">
        <v>11</v>
      </c>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6"/>
      <c r="AB40" s="11"/>
    </row>
    <row r="41" spans="1:28">
      <c r="A41" s="202" t="s">
        <v>50</v>
      </c>
      <c r="B41" s="212">
        <v>1</v>
      </c>
      <c r="C41" s="212">
        <v>1</v>
      </c>
      <c r="D41" s="212">
        <v>1</v>
      </c>
      <c r="E41" s="212">
        <v>1</v>
      </c>
      <c r="F41" s="212">
        <v>1</v>
      </c>
      <c r="G41" s="212">
        <v>1</v>
      </c>
      <c r="H41" s="212">
        <v>1</v>
      </c>
      <c r="I41" s="212">
        <v>1</v>
      </c>
      <c r="J41" s="212">
        <v>1</v>
      </c>
      <c r="K41" s="212">
        <v>1</v>
      </c>
      <c r="L41" s="212">
        <v>1</v>
      </c>
      <c r="M41" s="212">
        <v>1</v>
      </c>
      <c r="N41" s="212">
        <v>1</v>
      </c>
      <c r="O41" s="212">
        <v>1</v>
      </c>
      <c r="P41" s="212">
        <v>1</v>
      </c>
      <c r="Q41" s="212">
        <v>1</v>
      </c>
      <c r="R41" s="212">
        <v>1</v>
      </c>
      <c r="S41" s="212">
        <v>1</v>
      </c>
      <c r="T41" s="212">
        <v>1</v>
      </c>
      <c r="U41" s="212">
        <v>1</v>
      </c>
      <c r="V41" s="212">
        <v>1</v>
      </c>
      <c r="W41" s="212">
        <v>1</v>
      </c>
      <c r="X41" s="212">
        <v>1</v>
      </c>
      <c r="Y41" s="212">
        <v>1</v>
      </c>
      <c r="Z41" s="212">
        <v>1</v>
      </c>
      <c r="AA41" s="212">
        <v>1</v>
      </c>
      <c r="AB41" s="11"/>
    </row>
    <row r="42" spans="1:28">
      <c r="A42" s="202" t="s">
        <v>5</v>
      </c>
      <c r="B42" s="212">
        <v>1</v>
      </c>
      <c r="C42" s="212">
        <v>1</v>
      </c>
      <c r="D42" s="212">
        <v>1</v>
      </c>
      <c r="E42" s="212">
        <v>1</v>
      </c>
      <c r="F42" s="212">
        <v>1</v>
      </c>
      <c r="G42" s="212">
        <v>1</v>
      </c>
      <c r="H42" s="212">
        <v>1</v>
      </c>
      <c r="I42" s="212">
        <v>1</v>
      </c>
      <c r="J42" s="212">
        <v>1</v>
      </c>
      <c r="K42" s="212">
        <v>1</v>
      </c>
      <c r="L42" s="212">
        <v>1</v>
      </c>
      <c r="M42" s="212">
        <v>1</v>
      </c>
      <c r="N42" s="212">
        <v>1</v>
      </c>
      <c r="O42" s="212">
        <v>1</v>
      </c>
      <c r="P42" s="212">
        <v>1</v>
      </c>
      <c r="Q42" s="212">
        <v>1</v>
      </c>
      <c r="R42" s="212">
        <v>1</v>
      </c>
      <c r="S42" s="212">
        <v>1</v>
      </c>
      <c r="T42" s="212">
        <v>1</v>
      </c>
      <c r="U42" s="212">
        <v>1</v>
      </c>
      <c r="V42" s="212">
        <v>1</v>
      </c>
      <c r="W42" s="212">
        <v>1</v>
      </c>
      <c r="X42" s="212">
        <v>1</v>
      </c>
      <c r="Y42" s="212">
        <v>1</v>
      </c>
      <c r="Z42" s="212">
        <v>1</v>
      </c>
      <c r="AA42" s="212">
        <v>1</v>
      </c>
      <c r="AB42" s="11"/>
    </row>
    <row r="43" spans="1:28">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c r="A44" s="364" t="s">
        <v>476</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6"/>
      <c r="AB44" s="11"/>
    </row>
    <row r="45" spans="1:28">
      <c r="A45" s="364" t="s">
        <v>46</v>
      </c>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6"/>
      <c r="AB45" s="11"/>
    </row>
    <row r="46" spans="1:28">
      <c r="A46" s="210" t="s">
        <v>47</v>
      </c>
      <c r="B46" s="41">
        <f t="shared" ref="B46:AA46" si="0">$B$9*B29</f>
        <v>0</v>
      </c>
      <c r="C46" s="41">
        <f t="shared" si="0"/>
        <v>0</v>
      </c>
      <c r="D46" s="41">
        <f t="shared" si="0"/>
        <v>0</v>
      </c>
      <c r="E46" s="41">
        <f t="shared" si="0"/>
        <v>0</v>
      </c>
      <c r="F46" s="41">
        <f t="shared" si="0"/>
        <v>0</v>
      </c>
      <c r="G46" s="41">
        <f t="shared" si="0"/>
        <v>0</v>
      </c>
      <c r="H46" s="41">
        <f t="shared" si="0"/>
        <v>0</v>
      </c>
      <c r="I46" s="41">
        <f t="shared" si="0"/>
        <v>0</v>
      </c>
      <c r="J46" s="41">
        <f t="shared" si="0"/>
        <v>0</v>
      </c>
      <c r="K46" s="41">
        <f t="shared" si="0"/>
        <v>0</v>
      </c>
      <c r="L46" s="41">
        <f t="shared" si="0"/>
        <v>0</v>
      </c>
      <c r="M46" s="41">
        <f t="shared" si="0"/>
        <v>0</v>
      </c>
      <c r="N46" s="41">
        <f t="shared" si="0"/>
        <v>0</v>
      </c>
      <c r="O46" s="41">
        <f t="shared" si="0"/>
        <v>0</v>
      </c>
      <c r="P46" s="41">
        <f t="shared" si="0"/>
        <v>0</v>
      </c>
      <c r="Q46" s="41">
        <f t="shared" si="0"/>
        <v>0</v>
      </c>
      <c r="R46" s="41">
        <f t="shared" si="0"/>
        <v>0</v>
      </c>
      <c r="S46" s="41">
        <f t="shared" si="0"/>
        <v>0</v>
      </c>
      <c r="T46" s="41">
        <f t="shared" si="0"/>
        <v>0</v>
      </c>
      <c r="U46" s="41">
        <f t="shared" si="0"/>
        <v>0</v>
      </c>
      <c r="V46" s="41">
        <f t="shared" si="0"/>
        <v>0</v>
      </c>
      <c r="W46" s="41">
        <f t="shared" si="0"/>
        <v>0</v>
      </c>
      <c r="X46" s="41">
        <f t="shared" si="0"/>
        <v>0</v>
      </c>
      <c r="Y46" s="41">
        <f t="shared" si="0"/>
        <v>0</v>
      </c>
      <c r="Z46" s="41">
        <f t="shared" si="0"/>
        <v>0</v>
      </c>
      <c r="AA46" s="41">
        <f t="shared" si="0"/>
        <v>0</v>
      </c>
      <c r="AB46" s="11"/>
    </row>
    <row r="47" spans="1:28">
      <c r="A47" s="210" t="s">
        <v>77</v>
      </c>
      <c r="B47" s="41">
        <f t="shared" ref="B47:AA47" si="1">$B$10*B30</f>
        <v>37.9</v>
      </c>
      <c r="C47" s="41">
        <f t="shared" si="1"/>
        <v>0</v>
      </c>
      <c r="D47" s="41">
        <f t="shared" si="1"/>
        <v>0</v>
      </c>
      <c r="E47" s="41">
        <f t="shared" si="1"/>
        <v>0</v>
      </c>
      <c r="F47" s="41">
        <f t="shared" si="1"/>
        <v>0</v>
      </c>
      <c r="G47" s="41">
        <f t="shared" si="1"/>
        <v>0</v>
      </c>
      <c r="H47" s="41">
        <f t="shared" si="1"/>
        <v>0</v>
      </c>
      <c r="I47" s="41">
        <f t="shared" si="1"/>
        <v>0</v>
      </c>
      <c r="J47" s="41">
        <f t="shared" si="1"/>
        <v>0</v>
      </c>
      <c r="K47" s="41">
        <f t="shared" si="1"/>
        <v>0</v>
      </c>
      <c r="L47" s="41">
        <f t="shared" si="1"/>
        <v>0</v>
      </c>
      <c r="M47" s="41">
        <f t="shared" si="1"/>
        <v>0</v>
      </c>
      <c r="N47" s="41">
        <f t="shared" si="1"/>
        <v>0</v>
      </c>
      <c r="O47" s="41">
        <f t="shared" si="1"/>
        <v>0</v>
      </c>
      <c r="P47" s="41">
        <f t="shared" si="1"/>
        <v>0</v>
      </c>
      <c r="Q47" s="41">
        <f t="shared" si="1"/>
        <v>0</v>
      </c>
      <c r="R47" s="41">
        <f t="shared" si="1"/>
        <v>0</v>
      </c>
      <c r="S47" s="41">
        <f t="shared" si="1"/>
        <v>0</v>
      </c>
      <c r="T47" s="41">
        <f t="shared" si="1"/>
        <v>0</v>
      </c>
      <c r="U47" s="41">
        <f t="shared" si="1"/>
        <v>0</v>
      </c>
      <c r="V47" s="41">
        <f t="shared" si="1"/>
        <v>0</v>
      </c>
      <c r="W47" s="41">
        <f t="shared" si="1"/>
        <v>0</v>
      </c>
      <c r="X47" s="41">
        <f t="shared" si="1"/>
        <v>0</v>
      </c>
      <c r="Y47" s="41">
        <f t="shared" si="1"/>
        <v>0</v>
      </c>
      <c r="Z47" s="41">
        <f t="shared" si="1"/>
        <v>0</v>
      </c>
      <c r="AA47" s="41">
        <f t="shared" si="1"/>
        <v>0</v>
      </c>
      <c r="AB47" s="11"/>
    </row>
    <row r="48" spans="1:28">
      <c r="A48" s="210" t="s">
        <v>78</v>
      </c>
      <c r="B48" s="41">
        <f t="shared" ref="B48:AA48" si="2">$B$11*B31</f>
        <v>63</v>
      </c>
      <c r="C48" s="41">
        <f t="shared" si="2"/>
        <v>0</v>
      </c>
      <c r="D48" s="41">
        <f t="shared" si="2"/>
        <v>0</v>
      </c>
      <c r="E48" s="41">
        <f t="shared" si="2"/>
        <v>0</v>
      </c>
      <c r="F48" s="41">
        <f t="shared" si="2"/>
        <v>0</v>
      </c>
      <c r="G48" s="41">
        <f t="shared" si="2"/>
        <v>0</v>
      </c>
      <c r="H48" s="41">
        <f t="shared" si="2"/>
        <v>0</v>
      </c>
      <c r="I48" s="41">
        <f t="shared" si="2"/>
        <v>0</v>
      </c>
      <c r="J48" s="41">
        <f t="shared" si="2"/>
        <v>0</v>
      </c>
      <c r="K48" s="41">
        <f t="shared" si="2"/>
        <v>0</v>
      </c>
      <c r="L48" s="41">
        <f t="shared" si="2"/>
        <v>0</v>
      </c>
      <c r="M48" s="41">
        <f t="shared" si="2"/>
        <v>0</v>
      </c>
      <c r="N48" s="41">
        <f t="shared" si="2"/>
        <v>0</v>
      </c>
      <c r="O48" s="41">
        <f t="shared" si="2"/>
        <v>0</v>
      </c>
      <c r="P48" s="41">
        <f t="shared" si="2"/>
        <v>0</v>
      </c>
      <c r="Q48" s="41">
        <f t="shared" si="2"/>
        <v>0</v>
      </c>
      <c r="R48" s="41">
        <f t="shared" si="2"/>
        <v>0</v>
      </c>
      <c r="S48" s="41">
        <f t="shared" si="2"/>
        <v>0</v>
      </c>
      <c r="T48" s="41">
        <f t="shared" si="2"/>
        <v>0</v>
      </c>
      <c r="U48" s="41">
        <f t="shared" si="2"/>
        <v>0</v>
      </c>
      <c r="V48" s="41">
        <f t="shared" si="2"/>
        <v>0</v>
      </c>
      <c r="W48" s="41">
        <f t="shared" si="2"/>
        <v>0</v>
      </c>
      <c r="X48" s="41">
        <f t="shared" si="2"/>
        <v>0</v>
      </c>
      <c r="Y48" s="41">
        <f t="shared" si="2"/>
        <v>0</v>
      </c>
      <c r="Z48" s="41">
        <f t="shared" si="2"/>
        <v>0</v>
      </c>
      <c r="AA48" s="41">
        <f t="shared" si="2"/>
        <v>0</v>
      </c>
      <c r="AB48" s="11"/>
    </row>
    <row r="49" spans="1:28">
      <c r="A49" s="210" t="s">
        <v>48</v>
      </c>
      <c r="B49" s="41">
        <f t="shared" ref="B49:AA49" si="3">$B$12*B32</f>
        <v>33</v>
      </c>
      <c r="C49" s="41">
        <f t="shared" si="3"/>
        <v>0</v>
      </c>
      <c r="D49" s="41">
        <f t="shared" si="3"/>
        <v>0</v>
      </c>
      <c r="E49" s="41">
        <f t="shared" si="3"/>
        <v>0</v>
      </c>
      <c r="F49" s="41">
        <f t="shared" si="3"/>
        <v>0</v>
      </c>
      <c r="G49" s="41">
        <f t="shared" si="3"/>
        <v>0</v>
      </c>
      <c r="H49" s="41">
        <f t="shared" si="3"/>
        <v>0</v>
      </c>
      <c r="I49" s="41">
        <f t="shared" si="3"/>
        <v>0</v>
      </c>
      <c r="J49" s="41">
        <f t="shared" si="3"/>
        <v>0</v>
      </c>
      <c r="K49" s="41">
        <f t="shared" si="3"/>
        <v>0</v>
      </c>
      <c r="L49" s="41">
        <f t="shared" si="3"/>
        <v>0</v>
      </c>
      <c r="M49" s="41">
        <f t="shared" si="3"/>
        <v>0</v>
      </c>
      <c r="N49" s="41">
        <f t="shared" si="3"/>
        <v>0</v>
      </c>
      <c r="O49" s="41">
        <f t="shared" si="3"/>
        <v>0</v>
      </c>
      <c r="P49" s="41">
        <f t="shared" si="3"/>
        <v>0</v>
      </c>
      <c r="Q49" s="41">
        <f t="shared" si="3"/>
        <v>0</v>
      </c>
      <c r="R49" s="41">
        <f t="shared" si="3"/>
        <v>0</v>
      </c>
      <c r="S49" s="41">
        <f t="shared" si="3"/>
        <v>0</v>
      </c>
      <c r="T49" s="41">
        <f t="shared" si="3"/>
        <v>0</v>
      </c>
      <c r="U49" s="41">
        <f t="shared" si="3"/>
        <v>0</v>
      </c>
      <c r="V49" s="41">
        <f t="shared" si="3"/>
        <v>0</v>
      </c>
      <c r="W49" s="41">
        <f t="shared" si="3"/>
        <v>0</v>
      </c>
      <c r="X49" s="41">
        <f t="shared" si="3"/>
        <v>0</v>
      </c>
      <c r="Y49" s="41">
        <f t="shared" si="3"/>
        <v>0</v>
      </c>
      <c r="Z49" s="41">
        <f t="shared" si="3"/>
        <v>0</v>
      </c>
      <c r="AA49" s="41">
        <f t="shared" si="3"/>
        <v>0</v>
      </c>
      <c r="AB49" s="11"/>
    </row>
    <row r="50" spans="1:28">
      <c r="A50" s="210" t="s">
        <v>49</v>
      </c>
      <c r="B50" s="41">
        <f t="shared" ref="B50:AA50" si="4">$B$13*B33</f>
        <v>9.75</v>
      </c>
      <c r="C50" s="41">
        <f t="shared" si="4"/>
        <v>0</v>
      </c>
      <c r="D50" s="41">
        <f t="shared" si="4"/>
        <v>0</v>
      </c>
      <c r="E50" s="41">
        <f t="shared" si="4"/>
        <v>0</v>
      </c>
      <c r="F50" s="41">
        <f t="shared" si="4"/>
        <v>0</v>
      </c>
      <c r="G50" s="41">
        <f t="shared" si="4"/>
        <v>0</v>
      </c>
      <c r="H50" s="41">
        <f t="shared" si="4"/>
        <v>0</v>
      </c>
      <c r="I50" s="41">
        <f t="shared" si="4"/>
        <v>0</v>
      </c>
      <c r="J50" s="41">
        <f t="shared" si="4"/>
        <v>0</v>
      </c>
      <c r="K50" s="41">
        <f t="shared" si="4"/>
        <v>0</v>
      </c>
      <c r="L50" s="41">
        <f t="shared" si="4"/>
        <v>0</v>
      </c>
      <c r="M50" s="41">
        <f t="shared" si="4"/>
        <v>0</v>
      </c>
      <c r="N50" s="41">
        <f t="shared" si="4"/>
        <v>0</v>
      </c>
      <c r="O50" s="41">
        <f t="shared" si="4"/>
        <v>0</v>
      </c>
      <c r="P50" s="41">
        <f t="shared" si="4"/>
        <v>0</v>
      </c>
      <c r="Q50" s="41">
        <f t="shared" si="4"/>
        <v>0</v>
      </c>
      <c r="R50" s="41">
        <f t="shared" si="4"/>
        <v>0</v>
      </c>
      <c r="S50" s="41">
        <f t="shared" si="4"/>
        <v>0</v>
      </c>
      <c r="T50" s="41">
        <f t="shared" si="4"/>
        <v>0</v>
      </c>
      <c r="U50" s="41">
        <f t="shared" si="4"/>
        <v>0</v>
      </c>
      <c r="V50" s="41">
        <f t="shared" si="4"/>
        <v>0</v>
      </c>
      <c r="W50" s="41">
        <f t="shared" si="4"/>
        <v>0</v>
      </c>
      <c r="X50" s="41">
        <f t="shared" si="4"/>
        <v>0</v>
      </c>
      <c r="Y50" s="41">
        <f t="shared" si="4"/>
        <v>0</v>
      </c>
      <c r="Z50" s="41">
        <f t="shared" si="4"/>
        <v>0</v>
      </c>
      <c r="AA50" s="41">
        <f t="shared" si="4"/>
        <v>0</v>
      </c>
      <c r="AB50" s="11"/>
    </row>
    <row r="51" spans="1:28">
      <c r="A51" s="96" t="s">
        <v>478</v>
      </c>
      <c r="B51" s="41">
        <f t="shared" ref="B51:AA51" si="5">$B$14*B34</f>
        <v>54.97999999999999</v>
      </c>
      <c r="C51" s="41">
        <f t="shared" si="5"/>
        <v>0</v>
      </c>
      <c r="D51" s="41">
        <f t="shared" si="5"/>
        <v>0</v>
      </c>
      <c r="E51" s="41">
        <f t="shared" si="5"/>
        <v>0</v>
      </c>
      <c r="F51" s="41">
        <f t="shared" si="5"/>
        <v>0</v>
      </c>
      <c r="G51" s="41">
        <f t="shared" si="5"/>
        <v>0</v>
      </c>
      <c r="H51" s="41">
        <f t="shared" si="5"/>
        <v>0</v>
      </c>
      <c r="I51" s="41">
        <f t="shared" si="5"/>
        <v>0</v>
      </c>
      <c r="J51" s="41">
        <f t="shared" si="5"/>
        <v>0</v>
      </c>
      <c r="K51" s="41">
        <f t="shared" si="5"/>
        <v>0</v>
      </c>
      <c r="L51" s="41">
        <f t="shared" si="5"/>
        <v>0</v>
      </c>
      <c r="M51" s="41">
        <f t="shared" si="5"/>
        <v>0</v>
      </c>
      <c r="N51" s="41">
        <f t="shared" si="5"/>
        <v>0</v>
      </c>
      <c r="O51" s="41">
        <f t="shared" si="5"/>
        <v>0</v>
      </c>
      <c r="P51" s="41">
        <f t="shared" si="5"/>
        <v>0</v>
      </c>
      <c r="Q51" s="41">
        <f t="shared" si="5"/>
        <v>0</v>
      </c>
      <c r="R51" s="41">
        <f t="shared" si="5"/>
        <v>0</v>
      </c>
      <c r="S51" s="41">
        <f t="shared" si="5"/>
        <v>0</v>
      </c>
      <c r="T51" s="41">
        <f t="shared" si="5"/>
        <v>0</v>
      </c>
      <c r="U51" s="41">
        <f t="shared" si="5"/>
        <v>0</v>
      </c>
      <c r="V51" s="41">
        <f t="shared" si="5"/>
        <v>0</v>
      </c>
      <c r="W51" s="41">
        <f t="shared" si="5"/>
        <v>0</v>
      </c>
      <c r="X51" s="41">
        <f t="shared" si="5"/>
        <v>0</v>
      </c>
      <c r="Y51" s="41">
        <f t="shared" si="5"/>
        <v>0</v>
      </c>
      <c r="Z51" s="41">
        <f t="shared" si="5"/>
        <v>0</v>
      </c>
      <c r="AA51" s="41">
        <f t="shared" si="5"/>
        <v>0</v>
      </c>
      <c r="AB51" s="11"/>
    </row>
    <row r="52" spans="1:28">
      <c r="A52" s="205" t="s">
        <v>81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11"/>
    </row>
    <row r="53" spans="1:28">
      <c r="A53" s="202" t="s">
        <v>79</v>
      </c>
      <c r="B53" s="41">
        <f t="shared" ref="B53:AA53" si="6">B36*$B$17</f>
        <v>0</v>
      </c>
      <c r="C53" s="41">
        <f t="shared" si="6"/>
        <v>10.5</v>
      </c>
      <c r="D53" s="41">
        <f t="shared" si="6"/>
        <v>10.5</v>
      </c>
      <c r="E53" s="41">
        <f t="shared" si="6"/>
        <v>10.5</v>
      </c>
      <c r="F53" s="41">
        <f t="shared" si="6"/>
        <v>10.5</v>
      </c>
      <c r="G53" s="41">
        <f t="shared" si="6"/>
        <v>10.5</v>
      </c>
      <c r="H53" s="41">
        <f t="shared" si="6"/>
        <v>10.5</v>
      </c>
      <c r="I53" s="41">
        <f t="shared" si="6"/>
        <v>10.5</v>
      </c>
      <c r="J53" s="41">
        <f t="shared" si="6"/>
        <v>10.5</v>
      </c>
      <c r="K53" s="41">
        <f t="shared" si="6"/>
        <v>10.5</v>
      </c>
      <c r="L53" s="41">
        <f t="shared" si="6"/>
        <v>10.5</v>
      </c>
      <c r="M53" s="41">
        <f t="shared" si="6"/>
        <v>10.5</v>
      </c>
      <c r="N53" s="41">
        <f t="shared" si="6"/>
        <v>10.5</v>
      </c>
      <c r="O53" s="41">
        <f t="shared" si="6"/>
        <v>10.5</v>
      </c>
      <c r="P53" s="41">
        <f t="shared" si="6"/>
        <v>10.5</v>
      </c>
      <c r="Q53" s="41">
        <f t="shared" si="6"/>
        <v>10.5</v>
      </c>
      <c r="R53" s="41">
        <f t="shared" si="6"/>
        <v>10.5</v>
      </c>
      <c r="S53" s="41">
        <f t="shared" si="6"/>
        <v>10.5</v>
      </c>
      <c r="T53" s="41">
        <f t="shared" si="6"/>
        <v>10.5</v>
      </c>
      <c r="U53" s="41">
        <f t="shared" si="6"/>
        <v>10.5</v>
      </c>
      <c r="V53" s="41">
        <f t="shared" si="6"/>
        <v>10.5</v>
      </c>
      <c r="W53" s="41">
        <f t="shared" si="6"/>
        <v>10.5</v>
      </c>
      <c r="X53" s="41">
        <f t="shared" si="6"/>
        <v>10.5</v>
      </c>
      <c r="Y53" s="41">
        <f t="shared" si="6"/>
        <v>10.5</v>
      </c>
      <c r="Z53" s="41">
        <f t="shared" si="6"/>
        <v>10.5</v>
      </c>
      <c r="AA53" s="41">
        <f t="shared" si="6"/>
        <v>10.5</v>
      </c>
      <c r="AB53" s="11"/>
    </row>
    <row r="54" spans="1:28" s="142" customFormat="1">
      <c r="A54" s="202" t="s">
        <v>77</v>
      </c>
      <c r="B54" s="41">
        <f t="shared" ref="B54:AA54" si="7">B37*$B$18</f>
        <v>0</v>
      </c>
      <c r="C54" s="41">
        <f t="shared" si="7"/>
        <v>50.28</v>
      </c>
      <c r="D54" s="41">
        <f t="shared" si="7"/>
        <v>50.28</v>
      </c>
      <c r="E54" s="41">
        <f t="shared" si="7"/>
        <v>50.28</v>
      </c>
      <c r="F54" s="41">
        <f t="shared" si="7"/>
        <v>50.28</v>
      </c>
      <c r="G54" s="41">
        <f t="shared" si="7"/>
        <v>50.28</v>
      </c>
      <c r="H54" s="41">
        <f t="shared" si="7"/>
        <v>50.28</v>
      </c>
      <c r="I54" s="41">
        <f t="shared" si="7"/>
        <v>50.28</v>
      </c>
      <c r="J54" s="41">
        <f t="shared" si="7"/>
        <v>50.28</v>
      </c>
      <c r="K54" s="41">
        <f t="shared" si="7"/>
        <v>50.28</v>
      </c>
      <c r="L54" s="41">
        <f t="shared" si="7"/>
        <v>50.28</v>
      </c>
      <c r="M54" s="41">
        <f t="shared" si="7"/>
        <v>50.28</v>
      </c>
      <c r="N54" s="41">
        <f t="shared" si="7"/>
        <v>50.28</v>
      </c>
      <c r="O54" s="41">
        <f t="shared" si="7"/>
        <v>50.28</v>
      </c>
      <c r="P54" s="41">
        <f t="shared" si="7"/>
        <v>50.28</v>
      </c>
      <c r="Q54" s="41">
        <f t="shared" si="7"/>
        <v>50.28</v>
      </c>
      <c r="R54" s="41">
        <f t="shared" si="7"/>
        <v>50.28</v>
      </c>
      <c r="S54" s="41">
        <f t="shared" si="7"/>
        <v>50.28</v>
      </c>
      <c r="T54" s="41">
        <f t="shared" si="7"/>
        <v>50.28</v>
      </c>
      <c r="U54" s="41">
        <f t="shared" si="7"/>
        <v>50.28</v>
      </c>
      <c r="V54" s="41">
        <f t="shared" si="7"/>
        <v>50.28</v>
      </c>
      <c r="W54" s="41">
        <f t="shared" si="7"/>
        <v>50.28</v>
      </c>
      <c r="X54" s="41">
        <f t="shared" si="7"/>
        <v>50.28</v>
      </c>
      <c r="Y54" s="41">
        <f t="shared" si="7"/>
        <v>50.28</v>
      </c>
      <c r="Z54" s="41">
        <f t="shared" si="7"/>
        <v>50.28</v>
      </c>
      <c r="AA54" s="41">
        <f t="shared" si="7"/>
        <v>50.28</v>
      </c>
      <c r="AB54" s="11"/>
    </row>
    <row r="55" spans="1:28">
      <c r="A55" s="202" t="s">
        <v>80</v>
      </c>
      <c r="B55" s="41">
        <f t="shared" ref="B55:AA55" si="8">B38*$B$19</f>
        <v>0</v>
      </c>
      <c r="C55" s="41">
        <f t="shared" si="8"/>
        <v>5.47</v>
      </c>
      <c r="D55" s="41">
        <f t="shared" si="8"/>
        <v>5.47</v>
      </c>
      <c r="E55" s="41">
        <f t="shared" si="8"/>
        <v>5.47</v>
      </c>
      <c r="F55" s="41">
        <f t="shared" si="8"/>
        <v>5.47</v>
      </c>
      <c r="G55" s="41">
        <f t="shared" si="8"/>
        <v>5.47</v>
      </c>
      <c r="H55" s="41">
        <f t="shared" si="8"/>
        <v>5.47</v>
      </c>
      <c r="I55" s="41">
        <f t="shared" si="8"/>
        <v>5.47</v>
      </c>
      <c r="J55" s="41">
        <f t="shared" si="8"/>
        <v>5.47</v>
      </c>
      <c r="K55" s="41">
        <f t="shared" si="8"/>
        <v>5.47</v>
      </c>
      <c r="L55" s="41">
        <f t="shared" si="8"/>
        <v>5.47</v>
      </c>
      <c r="M55" s="41">
        <f t="shared" si="8"/>
        <v>5.47</v>
      </c>
      <c r="N55" s="41">
        <f t="shared" si="8"/>
        <v>5.47</v>
      </c>
      <c r="O55" s="41">
        <f t="shared" si="8"/>
        <v>5.47</v>
      </c>
      <c r="P55" s="41">
        <f t="shared" si="8"/>
        <v>5.47</v>
      </c>
      <c r="Q55" s="41">
        <f t="shared" si="8"/>
        <v>5.47</v>
      </c>
      <c r="R55" s="41">
        <f t="shared" si="8"/>
        <v>5.47</v>
      </c>
      <c r="S55" s="41">
        <f t="shared" si="8"/>
        <v>5.47</v>
      </c>
      <c r="T55" s="41">
        <f t="shared" si="8"/>
        <v>5.47</v>
      </c>
      <c r="U55" s="41">
        <f t="shared" si="8"/>
        <v>5.47</v>
      </c>
      <c r="V55" s="41">
        <f t="shared" si="8"/>
        <v>5.47</v>
      </c>
      <c r="W55" s="41">
        <f t="shared" si="8"/>
        <v>5.47</v>
      </c>
      <c r="X55" s="41">
        <f t="shared" si="8"/>
        <v>5.47</v>
      </c>
      <c r="Y55" s="41">
        <f t="shared" si="8"/>
        <v>5.47</v>
      </c>
      <c r="Z55" s="41">
        <f t="shared" si="8"/>
        <v>5.47</v>
      </c>
      <c r="AA55" s="41">
        <f t="shared" si="8"/>
        <v>5.47</v>
      </c>
      <c r="AB55" s="11"/>
    </row>
    <row r="56" spans="1:28">
      <c r="A56" s="96" t="s">
        <v>501</v>
      </c>
      <c r="B56" s="41">
        <f t="shared" ref="B56:AA56" si="9">B39*$B$20</f>
        <v>0</v>
      </c>
      <c r="C56" s="41">
        <f t="shared" si="9"/>
        <v>60.79</v>
      </c>
      <c r="D56" s="41">
        <f t="shared" si="9"/>
        <v>60.79</v>
      </c>
      <c r="E56" s="41">
        <f t="shared" si="9"/>
        <v>60.79</v>
      </c>
      <c r="F56" s="41">
        <f t="shared" si="9"/>
        <v>60.79</v>
      </c>
      <c r="G56" s="41">
        <f t="shared" si="9"/>
        <v>60.79</v>
      </c>
      <c r="H56" s="41">
        <f t="shared" si="9"/>
        <v>60.79</v>
      </c>
      <c r="I56" s="41">
        <f t="shared" si="9"/>
        <v>60.79</v>
      </c>
      <c r="J56" s="41">
        <f t="shared" si="9"/>
        <v>60.79</v>
      </c>
      <c r="K56" s="41">
        <f t="shared" si="9"/>
        <v>60.79</v>
      </c>
      <c r="L56" s="41">
        <f t="shared" si="9"/>
        <v>60.79</v>
      </c>
      <c r="M56" s="41">
        <f t="shared" si="9"/>
        <v>60.79</v>
      </c>
      <c r="N56" s="41">
        <f t="shared" si="9"/>
        <v>60.79</v>
      </c>
      <c r="O56" s="41">
        <f t="shared" si="9"/>
        <v>60.79</v>
      </c>
      <c r="P56" s="41">
        <f t="shared" si="9"/>
        <v>60.79</v>
      </c>
      <c r="Q56" s="41">
        <f t="shared" si="9"/>
        <v>60.79</v>
      </c>
      <c r="R56" s="41">
        <f t="shared" si="9"/>
        <v>60.79</v>
      </c>
      <c r="S56" s="41">
        <f t="shared" si="9"/>
        <v>60.79</v>
      </c>
      <c r="T56" s="41">
        <f t="shared" si="9"/>
        <v>60.79</v>
      </c>
      <c r="U56" s="41">
        <f t="shared" si="9"/>
        <v>60.79</v>
      </c>
      <c r="V56" s="41">
        <f t="shared" si="9"/>
        <v>60.79</v>
      </c>
      <c r="W56" s="41">
        <f t="shared" si="9"/>
        <v>60.79</v>
      </c>
      <c r="X56" s="41">
        <f t="shared" si="9"/>
        <v>60.79</v>
      </c>
      <c r="Y56" s="41">
        <f t="shared" si="9"/>
        <v>60.79</v>
      </c>
      <c r="Z56" s="41">
        <f t="shared" si="9"/>
        <v>60.79</v>
      </c>
      <c r="AA56" s="41">
        <f t="shared" si="9"/>
        <v>60.79</v>
      </c>
      <c r="AB56" s="11"/>
    </row>
    <row r="57" spans="1:28">
      <c r="A57" s="364" t="s">
        <v>11</v>
      </c>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6"/>
      <c r="AB57" s="11"/>
    </row>
    <row r="58" spans="1:28">
      <c r="A58" s="99" t="s">
        <v>50</v>
      </c>
      <c r="B58" s="41">
        <f t="shared" ref="B58:AA58" si="10">$B$23*B41</f>
        <v>0</v>
      </c>
      <c r="C58" s="41">
        <f t="shared" si="10"/>
        <v>0</v>
      </c>
      <c r="D58" s="41">
        <f t="shared" si="10"/>
        <v>0</v>
      </c>
      <c r="E58" s="41">
        <f t="shared" si="10"/>
        <v>0</v>
      </c>
      <c r="F58" s="41">
        <f t="shared" si="10"/>
        <v>0</v>
      </c>
      <c r="G58" s="41">
        <f t="shared" si="10"/>
        <v>0</v>
      </c>
      <c r="H58" s="41">
        <f t="shared" si="10"/>
        <v>0</v>
      </c>
      <c r="I58" s="41">
        <f t="shared" si="10"/>
        <v>0</v>
      </c>
      <c r="J58" s="41">
        <f t="shared" si="10"/>
        <v>0</v>
      </c>
      <c r="K58" s="41">
        <f t="shared" si="10"/>
        <v>0</v>
      </c>
      <c r="L58" s="41">
        <f t="shared" si="10"/>
        <v>0</v>
      </c>
      <c r="M58" s="41">
        <f t="shared" si="10"/>
        <v>0</v>
      </c>
      <c r="N58" s="41">
        <f t="shared" si="10"/>
        <v>0</v>
      </c>
      <c r="O58" s="41">
        <f t="shared" si="10"/>
        <v>0</v>
      </c>
      <c r="P58" s="41">
        <f t="shared" si="10"/>
        <v>0</v>
      </c>
      <c r="Q58" s="41">
        <f t="shared" si="10"/>
        <v>0</v>
      </c>
      <c r="R58" s="41">
        <f t="shared" si="10"/>
        <v>0</v>
      </c>
      <c r="S58" s="41">
        <f t="shared" si="10"/>
        <v>0</v>
      </c>
      <c r="T58" s="41">
        <f t="shared" si="10"/>
        <v>0</v>
      </c>
      <c r="U58" s="41">
        <f t="shared" si="10"/>
        <v>0</v>
      </c>
      <c r="V58" s="41">
        <f t="shared" si="10"/>
        <v>0</v>
      </c>
      <c r="W58" s="41">
        <f t="shared" si="10"/>
        <v>0</v>
      </c>
      <c r="X58" s="41">
        <f t="shared" si="10"/>
        <v>0</v>
      </c>
      <c r="Y58" s="41">
        <f t="shared" si="10"/>
        <v>0</v>
      </c>
      <c r="Z58" s="41">
        <f t="shared" si="10"/>
        <v>0</v>
      </c>
      <c r="AA58" s="41">
        <f t="shared" si="10"/>
        <v>0</v>
      </c>
      <c r="AB58" s="11"/>
    </row>
    <row r="59" spans="1:28">
      <c r="A59" s="99" t="s">
        <v>485</v>
      </c>
      <c r="B59" s="41">
        <f t="shared" ref="B59:AA59" si="11">$B$24*B42</f>
        <v>84.13</v>
      </c>
      <c r="C59" s="41">
        <f t="shared" si="11"/>
        <v>84.13</v>
      </c>
      <c r="D59" s="41">
        <f t="shared" si="11"/>
        <v>84.13</v>
      </c>
      <c r="E59" s="41">
        <f t="shared" si="11"/>
        <v>84.13</v>
      </c>
      <c r="F59" s="41">
        <f t="shared" si="11"/>
        <v>84.13</v>
      </c>
      <c r="G59" s="41">
        <f t="shared" si="11"/>
        <v>84.13</v>
      </c>
      <c r="H59" s="41">
        <f t="shared" si="11"/>
        <v>84.13</v>
      </c>
      <c r="I59" s="41">
        <f t="shared" si="11"/>
        <v>84.13</v>
      </c>
      <c r="J59" s="41">
        <f t="shared" si="11"/>
        <v>84.13</v>
      </c>
      <c r="K59" s="41">
        <f t="shared" si="11"/>
        <v>84.13</v>
      </c>
      <c r="L59" s="41">
        <f t="shared" si="11"/>
        <v>84.13</v>
      </c>
      <c r="M59" s="41">
        <f t="shared" si="11"/>
        <v>84.13</v>
      </c>
      <c r="N59" s="41">
        <f t="shared" si="11"/>
        <v>84.13</v>
      </c>
      <c r="O59" s="41">
        <f t="shared" si="11"/>
        <v>84.13</v>
      </c>
      <c r="P59" s="41">
        <f t="shared" si="11"/>
        <v>84.13</v>
      </c>
      <c r="Q59" s="41">
        <f t="shared" si="11"/>
        <v>84.13</v>
      </c>
      <c r="R59" s="41">
        <f t="shared" si="11"/>
        <v>84.13</v>
      </c>
      <c r="S59" s="41">
        <f t="shared" si="11"/>
        <v>84.13</v>
      </c>
      <c r="T59" s="41">
        <f t="shared" si="11"/>
        <v>84.13</v>
      </c>
      <c r="U59" s="41">
        <f t="shared" si="11"/>
        <v>84.13</v>
      </c>
      <c r="V59" s="41">
        <f t="shared" si="11"/>
        <v>84.13</v>
      </c>
      <c r="W59" s="41">
        <f t="shared" si="11"/>
        <v>84.13</v>
      </c>
      <c r="X59" s="41">
        <f t="shared" si="11"/>
        <v>84.13</v>
      </c>
      <c r="Y59" s="41">
        <f t="shared" si="11"/>
        <v>84.13</v>
      </c>
      <c r="Z59" s="41">
        <f t="shared" si="11"/>
        <v>84.13</v>
      </c>
      <c r="AA59" s="41">
        <f t="shared" si="11"/>
        <v>84.13</v>
      </c>
      <c r="AB59" s="11"/>
    </row>
    <row r="60" spans="1:28">
      <c r="A60" s="87" t="s">
        <v>95</v>
      </c>
      <c r="B60" s="41">
        <f>'2 Forest Only SPS 20% Trees'!B37</f>
        <v>86</v>
      </c>
      <c r="C60" s="41">
        <f>'2 Forest Only SPS 20% Trees'!C37</f>
        <v>0</v>
      </c>
      <c r="D60" s="41">
        <f>'2 Forest Only SPS 20% Trees'!D37</f>
        <v>0</v>
      </c>
      <c r="E60" s="41">
        <f>'2 Forest Only SPS 20% Trees'!E37</f>
        <v>0</v>
      </c>
      <c r="F60" s="41">
        <f>'2 Forest Only SPS 20% Trees'!F37</f>
        <v>0</v>
      </c>
      <c r="G60" s="41">
        <f>'2 Forest Only SPS 20% Trees'!G37</f>
        <v>0</v>
      </c>
      <c r="H60" s="41">
        <f>'2 Forest Only SPS 20% Trees'!H37</f>
        <v>0</v>
      </c>
      <c r="I60" s="41">
        <f>'2 Forest Only SPS 20% Trees'!I37</f>
        <v>0</v>
      </c>
      <c r="J60" s="41">
        <f>'2 Forest Only SPS 20% Trees'!J37</f>
        <v>0</v>
      </c>
      <c r="K60" s="41">
        <f>'2 Forest Only SPS 20% Trees'!K37</f>
        <v>0</v>
      </c>
      <c r="L60" s="41">
        <f>'2 Forest Only SPS 20% Trees'!L37</f>
        <v>0</v>
      </c>
      <c r="M60" s="41">
        <f>'2 Forest Only SPS 20% Trees'!M37</f>
        <v>0</v>
      </c>
      <c r="N60" s="41">
        <f>'2 Forest Only SPS 20% Trees'!N37</f>
        <v>0</v>
      </c>
      <c r="O60" s="41">
        <f>'2 Forest Only SPS 20% Trees'!O37</f>
        <v>0</v>
      </c>
      <c r="P60" s="41">
        <f>'2 Forest Only SPS 20% Trees'!P37</f>
        <v>0</v>
      </c>
      <c r="Q60" s="41">
        <f>'2 Forest Only SPS 20% Trees'!Q37</f>
        <v>0</v>
      </c>
      <c r="R60" s="41">
        <f>'2 Forest Only SPS 20% Trees'!R37</f>
        <v>0</v>
      </c>
      <c r="S60" s="41">
        <f>'2 Forest Only SPS 20% Trees'!S37</f>
        <v>0</v>
      </c>
      <c r="T60" s="41">
        <f>'2 Forest Only SPS 20% Trees'!T37</f>
        <v>0</v>
      </c>
      <c r="U60" s="41">
        <f>'2 Forest Only SPS 20% Trees'!U37</f>
        <v>0</v>
      </c>
      <c r="V60" s="41">
        <f>'2 Forest Only SPS 20% Trees'!V37</f>
        <v>0</v>
      </c>
      <c r="W60" s="41">
        <f>'2 Forest Only SPS 20% Trees'!W37</f>
        <v>0</v>
      </c>
      <c r="X60" s="41">
        <f>'2 Forest Only SPS 20% Trees'!X37</f>
        <v>0</v>
      </c>
      <c r="Y60" s="41">
        <f>'2 Forest Only SPS 20% Trees'!Y37</f>
        <v>0</v>
      </c>
      <c r="Z60" s="41">
        <f>'2 Forest Only SPS 20% Trees'!Z37</f>
        <v>0</v>
      </c>
      <c r="AA60" s="41">
        <f>'2 Forest Only SPS 20% Trees'!AA37</f>
        <v>0</v>
      </c>
      <c r="AB60" s="11"/>
    </row>
    <row r="61" spans="1:28">
      <c r="A61" s="203" t="s">
        <v>30</v>
      </c>
      <c r="B61" s="41">
        <f t="shared" ref="B61:AA61" si="12">SUM(B46:B60)</f>
        <v>368.76</v>
      </c>
      <c r="C61" s="41">
        <f t="shared" si="12"/>
        <v>211.17</v>
      </c>
      <c r="D61" s="41">
        <f t="shared" si="12"/>
        <v>211.17</v>
      </c>
      <c r="E61" s="41">
        <f t="shared" si="12"/>
        <v>211.17</v>
      </c>
      <c r="F61" s="41">
        <f t="shared" si="12"/>
        <v>211.17</v>
      </c>
      <c r="G61" s="41">
        <f t="shared" si="12"/>
        <v>211.17</v>
      </c>
      <c r="H61" s="41">
        <f t="shared" si="12"/>
        <v>211.17</v>
      </c>
      <c r="I61" s="41">
        <f t="shared" si="12"/>
        <v>211.17</v>
      </c>
      <c r="J61" s="41">
        <f t="shared" si="12"/>
        <v>211.17</v>
      </c>
      <c r="K61" s="41">
        <f t="shared" si="12"/>
        <v>211.17</v>
      </c>
      <c r="L61" s="41">
        <f t="shared" si="12"/>
        <v>211.17</v>
      </c>
      <c r="M61" s="41">
        <f t="shared" si="12"/>
        <v>211.17</v>
      </c>
      <c r="N61" s="41">
        <f t="shared" si="12"/>
        <v>211.17</v>
      </c>
      <c r="O61" s="41">
        <f t="shared" si="12"/>
        <v>211.17</v>
      </c>
      <c r="P61" s="41">
        <f t="shared" si="12"/>
        <v>211.17</v>
      </c>
      <c r="Q61" s="41">
        <f t="shared" si="12"/>
        <v>211.17</v>
      </c>
      <c r="R61" s="41">
        <f t="shared" si="12"/>
        <v>211.17</v>
      </c>
      <c r="S61" s="41">
        <f t="shared" si="12"/>
        <v>211.17</v>
      </c>
      <c r="T61" s="41">
        <f t="shared" si="12"/>
        <v>211.17</v>
      </c>
      <c r="U61" s="41">
        <f t="shared" si="12"/>
        <v>211.17</v>
      </c>
      <c r="V61" s="41">
        <f t="shared" si="12"/>
        <v>211.17</v>
      </c>
      <c r="W61" s="41">
        <f t="shared" si="12"/>
        <v>211.17</v>
      </c>
      <c r="X61" s="41">
        <f t="shared" si="12"/>
        <v>211.17</v>
      </c>
      <c r="Y61" s="41">
        <f t="shared" si="12"/>
        <v>211.17</v>
      </c>
      <c r="Z61" s="41">
        <f t="shared" si="12"/>
        <v>211.17</v>
      </c>
      <c r="AA61" s="41">
        <f t="shared" si="12"/>
        <v>211.17</v>
      </c>
      <c r="AB61" s="19"/>
    </row>
    <row r="62" spans="1:28">
      <c r="A62" s="204" t="s">
        <v>31</v>
      </c>
      <c r="B62" s="88">
        <f t="shared" ref="B62:AA62" si="13">B61/((1+$B$5)^B27)</f>
        <v>368.76</v>
      </c>
      <c r="C62" s="88">
        <f t="shared" si="13"/>
        <v>199.21698113207546</v>
      </c>
      <c r="D62" s="88">
        <f t="shared" si="13"/>
        <v>187.94054823780701</v>
      </c>
      <c r="E62" s="88">
        <f t="shared" si="13"/>
        <v>177.30240399793112</v>
      </c>
      <c r="F62" s="88">
        <f t="shared" si="13"/>
        <v>167.26641886597275</v>
      </c>
      <c r="G62" s="88">
        <f t="shared" si="13"/>
        <v>157.79850836412521</v>
      </c>
      <c r="H62" s="88">
        <f t="shared" si="13"/>
        <v>148.86651732464642</v>
      </c>
      <c r="I62" s="88">
        <f t="shared" si="13"/>
        <v>140.44011068362869</v>
      </c>
      <c r="J62" s="88">
        <f t="shared" si="13"/>
        <v>132.4906704562535</v>
      </c>
      <c r="K62" s="88">
        <f t="shared" si="13"/>
        <v>124.99119854363538</v>
      </c>
      <c r="L62" s="88">
        <f t="shared" si="13"/>
        <v>117.91622504116543</v>
      </c>
      <c r="M62" s="88">
        <f t="shared" si="13"/>
        <v>111.24172173694851</v>
      </c>
      <c r="N62" s="88">
        <f t="shared" si="13"/>
        <v>104.9450205065552</v>
      </c>
      <c r="O62" s="88">
        <f t="shared" si="13"/>
        <v>99.004736326938854</v>
      </c>
      <c r="P62" s="88">
        <f t="shared" si="13"/>
        <v>93.40069464805552</v>
      </c>
      <c r="Q62" s="88">
        <f t="shared" si="13"/>
        <v>88.113862875524049</v>
      </c>
      <c r="R62" s="88">
        <f t="shared" si="13"/>
        <v>83.126285731626481</v>
      </c>
      <c r="S62" s="88">
        <f t="shared" si="13"/>
        <v>78.421024275119322</v>
      </c>
      <c r="T62" s="88">
        <f t="shared" si="13"/>
        <v>73.982098372754066</v>
      </c>
      <c r="U62" s="88">
        <f t="shared" si="13"/>
        <v>69.79443242712648</v>
      </c>
      <c r="V62" s="88">
        <f t="shared" si="13"/>
        <v>65.84380417653442</v>
      </c>
      <c r="W62" s="88">
        <f t="shared" si="13"/>
        <v>62.116796392956978</v>
      </c>
      <c r="X62" s="88">
        <f t="shared" si="13"/>
        <v>58.600751314110354</v>
      </c>
      <c r="Y62" s="88">
        <f t="shared" si="13"/>
        <v>55.283727654821085</v>
      </c>
      <c r="Z62" s="88">
        <f t="shared" si="13"/>
        <v>52.154460051718011</v>
      </c>
      <c r="AA62" s="88">
        <f t="shared" si="13"/>
        <v>49.202320803507561</v>
      </c>
      <c r="AB62" s="11"/>
    </row>
    <row r="63" spans="1:28" ht="17" thickBo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28">
      <c r="A64" s="49" t="s">
        <v>475</v>
      </c>
      <c r="B64" s="49" t="s">
        <v>21</v>
      </c>
      <c r="C64" s="49" t="s">
        <v>421</v>
      </c>
      <c r="D64" s="49" t="s">
        <v>44</v>
      </c>
      <c r="E64" s="49" t="s">
        <v>423</v>
      </c>
      <c r="F64" s="49" t="s">
        <v>84</v>
      </c>
      <c r="G64" s="378" t="s">
        <v>45</v>
      </c>
      <c r="H64" s="378"/>
      <c r="I64" s="10"/>
      <c r="J64" s="385" t="s">
        <v>101</v>
      </c>
      <c r="K64" s="386"/>
      <c r="L64" s="10"/>
      <c r="M64" s="398" t="s">
        <v>502</v>
      </c>
      <c r="N64" s="399"/>
      <c r="O64" s="399"/>
      <c r="P64" s="399"/>
      <c r="Q64" s="399"/>
      <c r="R64" s="399"/>
      <c r="S64" s="399"/>
      <c r="T64" s="399"/>
      <c r="U64" s="399"/>
      <c r="V64" s="399"/>
      <c r="W64" s="399"/>
      <c r="X64" s="400"/>
      <c r="Y64" s="18"/>
      <c r="Z64" s="18"/>
      <c r="AA64" s="10"/>
      <c r="AB64" s="10"/>
    </row>
    <row r="65" spans="1:28">
      <c r="A65" s="99" t="s">
        <v>422</v>
      </c>
      <c r="B65" s="96" t="s">
        <v>52</v>
      </c>
      <c r="C65" s="102"/>
      <c r="D65" s="213">
        <v>90</v>
      </c>
      <c r="E65" s="235">
        <f>K66</f>
        <v>4.25</v>
      </c>
      <c r="F65" s="41">
        <f>D65*E65</f>
        <v>382.5</v>
      </c>
      <c r="G65" s="199" t="s">
        <v>82</v>
      </c>
      <c r="H65" s="13"/>
      <c r="I65" s="10"/>
      <c r="J65" s="188" t="s">
        <v>3</v>
      </c>
      <c r="K65" s="102"/>
      <c r="L65" s="10"/>
      <c r="M65" s="261" t="s">
        <v>98</v>
      </c>
      <c r="N65" s="18"/>
      <c r="O65" s="18"/>
      <c r="P65" s="260">
        <f>4.25*0.7</f>
        <v>2.9749999999999996</v>
      </c>
      <c r="Q65" s="260" t="s">
        <v>97</v>
      </c>
      <c r="R65" s="18"/>
      <c r="S65" s="18"/>
      <c r="T65" s="18"/>
      <c r="U65" s="18"/>
      <c r="V65" s="18"/>
      <c r="W65" s="18"/>
      <c r="X65" s="262"/>
      <c r="Y65" s="18"/>
      <c r="Z65" s="18"/>
      <c r="AA65" s="10"/>
      <c r="AB65" s="10"/>
    </row>
    <row r="66" spans="1:28">
      <c r="A66" s="96" t="s">
        <v>500</v>
      </c>
      <c r="B66" s="96" t="s">
        <v>495</v>
      </c>
      <c r="C66" s="102">
        <v>70</v>
      </c>
      <c r="D66" s="213">
        <v>90</v>
      </c>
      <c r="E66" s="102">
        <f>E65*C66/100</f>
        <v>2.9750000000000001</v>
      </c>
      <c r="F66" s="41">
        <f>D66*E66</f>
        <v>267.75</v>
      </c>
      <c r="G66" s="376"/>
      <c r="H66" s="377"/>
      <c r="I66" s="10"/>
      <c r="J66" s="188" t="s">
        <v>103</v>
      </c>
      <c r="K66" s="216">
        <v>4.25</v>
      </c>
      <c r="L66" s="10"/>
      <c r="M66" s="263" t="s">
        <v>503</v>
      </c>
      <c r="N66" s="103"/>
      <c r="O66" s="103"/>
      <c r="P66" s="103"/>
      <c r="Q66" s="103"/>
      <c r="R66" s="264"/>
      <c r="S66" s="103"/>
      <c r="T66" s="264"/>
      <c r="U66" s="264"/>
      <c r="V66" s="264"/>
      <c r="W66" s="264"/>
      <c r="X66" s="265"/>
      <c r="Y66" s="18"/>
      <c r="Z66" s="18"/>
      <c r="AA66" s="10"/>
      <c r="AB66" s="10"/>
    </row>
    <row r="67" spans="1:28" ht="52.75" customHeight="1" thickBot="1">
      <c r="A67" s="99" t="s">
        <v>51</v>
      </c>
      <c r="B67" s="96" t="s">
        <v>52</v>
      </c>
      <c r="C67" s="102"/>
      <c r="D67" s="213">
        <v>90</v>
      </c>
      <c r="E67" s="215">
        <f>C103</f>
        <v>0</v>
      </c>
      <c r="F67" s="41">
        <f>D67*E67</f>
        <v>0</v>
      </c>
      <c r="G67" s="401" t="s">
        <v>85</v>
      </c>
      <c r="H67" s="401"/>
      <c r="I67" s="10"/>
      <c r="J67" s="189" t="s">
        <v>102</v>
      </c>
      <c r="K67" s="102"/>
      <c r="L67" s="10"/>
      <c r="M67" s="10"/>
      <c r="N67" s="10"/>
      <c r="O67" s="10"/>
      <c r="P67" s="10"/>
      <c r="Q67" s="10"/>
      <c r="R67" s="10"/>
      <c r="S67" s="10"/>
      <c r="T67" s="10"/>
      <c r="U67" s="10"/>
      <c r="V67" s="10"/>
      <c r="W67" s="10"/>
      <c r="X67" s="10"/>
      <c r="Y67" s="10"/>
      <c r="Z67" s="10"/>
      <c r="AA67" s="10"/>
      <c r="AB67" s="10"/>
    </row>
    <row r="68" spans="1:2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c r="A69" s="364" t="s">
        <v>490</v>
      </c>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6"/>
      <c r="AB69" s="11"/>
    </row>
    <row r="70" spans="1:28">
      <c r="A70" s="90" t="s">
        <v>91</v>
      </c>
      <c r="B70" s="238">
        <f>'2 Forest Only SPS 20% Trees'!B48</f>
        <v>0</v>
      </c>
      <c r="C70" s="238">
        <f>'2 Forest Only SPS 20% Trees'!C48</f>
        <v>0</v>
      </c>
      <c r="D70" s="238">
        <f>'2 Forest Only SPS 20% Trees'!D48</f>
        <v>0</v>
      </c>
      <c r="E70" s="238">
        <f>'2 Forest Only SPS 20% Trees'!E48</f>
        <v>0</v>
      </c>
      <c r="F70" s="238">
        <f>'2 Forest Only SPS 20% Trees'!F48</f>
        <v>0</v>
      </c>
      <c r="G70" s="238">
        <f>'2 Forest Only SPS 20% Trees'!G48</f>
        <v>0</v>
      </c>
      <c r="H70" s="238">
        <f>'2 Forest Only SPS 20% Trees'!H48</f>
        <v>0</v>
      </c>
      <c r="I70" s="238">
        <f>'2 Forest Only SPS 20% Trees'!I48</f>
        <v>0</v>
      </c>
      <c r="J70" s="238">
        <f>'2 Forest Only SPS 20% Trees'!J48</f>
        <v>0</v>
      </c>
      <c r="K70" s="238">
        <f>'2 Forest Only SPS 20% Trees'!K48</f>
        <v>0</v>
      </c>
      <c r="L70" s="238">
        <f>'2 Forest Only SPS 20% Trees'!L48</f>
        <v>0</v>
      </c>
      <c r="M70" s="238">
        <f>'2 Forest Only SPS 20% Trees'!M48</f>
        <v>0</v>
      </c>
      <c r="N70" s="238">
        <f>'2 Forest Only SPS 20% Trees'!N48</f>
        <v>52.00200000000001</v>
      </c>
      <c r="O70" s="238">
        <f>'2 Forest Only SPS 20% Trees'!O48</f>
        <v>0</v>
      </c>
      <c r="P70" s="238">
        <f>'2 Forest Only SPS 20% Trees'!P48</f>
        <v>0</v>
      </c>
      <c r="Q70" s="238">
        <f>'2 Forest Only SPS 20% Trees'!Q48</f>
        <v>0</v>
      </c>
      <c r="R70" s="238">
        <f>'2 Forest Only SPS 20% Trees'!R48</f>
        <v>0</v>
      </c>
      <c r="S70" s="238">
        <f>'2 Forest Only SPS 20% Trees'!S48</f>
        <v>0</v>
      </c>
      <c r="T70" s="238">
        <f>'2 Forest Only SPS 20% Trees'!T48</f>
        <v>79.884</v>
      </c>
      <c r="U70" s="238">
        <f>'2 Forest Only SPS 20% Trees'!U48</f>
        <v>0</v>
      </c>
      <c r="V70" s="238">
        <f>'2 Forest Only SPS 20% Trees'!V48</f>
        <v>0</v>
      </c>
      <c r="W70" s="238">
        <f>'2 Forest Only SPS 20% Trees'!W48</f>
        <v>0</v>
      </c>
      <c r="X70" s="238">
        <f>'2 Forest Only SPS 20% Trees'!X48</f>
        <v>0</v>
      </c>
      <c r="Y70" s="238">
        <f>'2 Forest Only SPS 20% Trees'!Y48</f>
        <v>0</v>
      </c>
      <c r="Z70" s="238">
        <f>'2 Forest Only SPS 20% Trees'!Z48</f>
        <v>0</v>
      </c>
      <c r="AA70" s="238">
        <f>'2 Forest Only SPS 20% Trees'!AA48</f>
        <v>443.95470000000006</v>
      </c>
      <c r="AB70" s="11"/>
    </row>
    <row r="71" spans="1:28">
      <c r="A71" s="91" t="s">
        <v>440</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11"/>
    </row>
    <row r="72" spans="1:28">
      <c r="A72" s="91" t="s">
        <v>441</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11"/>
    </row>
    <row r="73" spans="1:28">
      <c r="A73" s="91" t="s">
        <v>442</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11"/>
    </row>
    <row r="74" spans="1:28">
      <c r="A74" s="91" t="s">
        <v>92</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11"/>
    </row>
    <row r="75" spans="1:28">
      <c r="A75" s="91" t="s">
        <v>94</v>
      </c>
      <c r="B75" s="238"/>
      <c r="C75" s="238">
        <f>$F$66</f>
        <v>267.75</v>
      </c>
      <c r="D75" s="238">
        <f t="shared" ref="D75:AA75" si="14">$F$66</f>
        <v>267.75</v>
      </c>
      <c r="E75" s="238">
        <f t="shared" si="14"/>
        <v>267.75</v>
      </c>
      <c r="F75" s="238">
        <f t="shared" si="14"/>
        <v>267.75</v>
      </c>
      <c r="G75" s="238">
        <f t="shared" si="14"/>
        <v>267.75</v>
      </c>
      <c r="H75" s="238">
        <f t="shared" si="14"/>
        <v>267.75</v>
      </c>
      <c r="I75" s="238">
        <f t="shared" si="14"/>
        <v>267.75</v>
      </c>
      <c r="J75" s="238">
        <f t="shared" si="14"/>
        <v>267.75</v>
      </c>
      <c r="K75" s="238">
        <f t="shared" si="14"/>
        <v>267.75</v>
      </c>
      <c r="L75" s="238">
        <f t="shared" si="14"/>
        <v>267.75</v>
      </c>
      <c r="M75" s="238">
        <f t="shared" si="14"/>
        <v>267.75</v>
      </c>
      <c r="N75" s="238">
        <f t="shared" si="14"/>
        <v>267.75</v>
      </c>
      <c r="O75" s="238">
        <f t="shared" si="14"/>
        <v>267.75</v>
      </c>
      <c r="P75" s="238">
        <f t="shared" si="14"/>
        <v>267.75</v>
      </c>
      <c r="Q75" s="238">
        <f t="shared" si="14"/>
        <v>267.75</v>
      </c>
      <c r="R75" s="238">
        <f t="shared" si="14"/>
        <v>267.75</v>
      </c>
      <c r="S75" s="238">
        <f t="shared" si="14"/>
        <v>267.75</v>
      </c>
      <c r="T75" s="238">
        <f t="shared" si="14"/>
        <v>267.75</v>
      </c>
      <c r="U75" s="238">
        <f t="shared" si="14"/>
        <v>267.75</v>
      </c>
      <c r="V75" s="238">
        <f t="shared" si="14"/>
        <v>267.75</v>
      </c>
      <c r="W75" s="238">
        <f t="shared" si="14"/>
        <v>267.75</v>
      </c>
      <c r="X75" s="238">
        <f t="shared" si="14"/>
        <v>267.75</v>
      </c>
      <c r="Y75" s="238">
        <f t="shared" si="14"/>
        <v>267.75</v>
      </c>
      <c r="Z75" s="238">
        <f t="shared" si="14"/>
        <v>267.75</v>
      </c>
      <c r="AA75" s="238">
        <f t="shared" si="14"/>
        <v>267.75</v>
      </c>
      <c r="AB75" s="11"/>
    </row>
    <row r="76" spans="1:28">
      <c r="A76" s="92" t="s">
        <v>93</v>
      </c>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11"/>
    </row>
    <row r="77" spans="1:28">
      <c r="A77" s="203" t="s">
        <v>30</v>
      </c>
      <c r="B77" s="41">
        <f>SUM(B70:B76)</f>
        <v>0</v>
      </c>
      <c r="C77" s="41">
        <f>SUM(C70:C76)</f>
        <v>267.75</v>
      </c>
      <c r="D77" s="41">
        <f t="shared" ref="D77:AA77" si="15">SUM(D70:D76)</f>
        <v>267.75</v>
      </c>
      <c r="E77" s="41">
        <f t="shared" si="15"/>
        <v>267.75</v>
      </c>
      <c r="F77" s="41">
        <f t="shared" si="15"/>
        <v>267.75</v>
      </c>
      <c r="G77" s="41">
        <f t="shared" si="15"/>
        <v>267.75</v>
      </c>
      <c r="H77" s="41">
        <f t="shared" si="15"/>
        <v>267.75</v>
      </c>
      <c r="I77" s="41">
        <f t="shared" si="15"/>
        <v>267.75</v>
      </c>
      <c r="J77" s="41">
        <f t="shared" si="15"/>
        <v>267.75</v>
      </c>
      <c r="K77" s="41">
        <f t="shared" si="15"/>
        <v>267.75</v>
      </c>
      <c r="L77" s="41">
        <f t="shared" si="15"/>
        <v>267.75</v>
      </c>
      <c r="M77" s="41">
        <f t="shared" si="15"/>
        <v>267.75</v>
      </c>
      <c r="N77" s="41">
        <f t="shared" si="15"/>
        <v>319.75200000000001</v>
      </c>
      <c r="O77" s="41">
        <f t="shared" si="15"/>
        <v>267.75</v>
      </c>
      <c r="P77" s="41">
        <f t="shared" si="15"/>
        <v>267.75</v>
      </c>
      <c r="Q77" s="41">
        <f t="shared" si="15"/>
        <v>267.75</v>
      </c>
      <c r="R77" s="41">
        <f t="shared" si="15"/>
        <v>267.75</v>
      </c>
      <c r="S77" s="41">
        <f t="shared" si="15"/>
        <v>267.75</v>
      </c>
      <c r="T77" s="41">
        <f t="shared" si="15"/>
        <v>347.63400000000001</v>
      </c>
      <c r="U77" s="41">
        <f t="shared" si="15"/>
        <v>267.75</v>
      </c>
      <c r="V77" s="41">
        <f t="shared" si="15"/>
        <v>267.75</v>
      </c>
      <c r="W77" s="41">
        <f t="shared" si="15"/>
        <v>267.75</v>
      </c>
      <c r="X77" s="41">
        <f t="shared" si="15"/>
        <v>267.75</v>
      </c>
      <c r="Y77" s="41">
        <f t="shared" si="15"/>
        <v>267.75</v>
      </c>
      <c r="Z77" s="41">
        <f t="shared" si="15"/>
        <v>267.75</v>
      </c>
      <c r="AA77" s="41">
        <f t="shared" si="15"/>
        <v>711.7047</v>
      </c>
      <c r="AB77" s="19"/>
    </row>
    <row r="78" spans="1:28">
      <c r="A78" s="204" t="s">
        <v>31</v>
      </c>
      <c r="B78" s="88">
        <f t="shared" ref="B78:AA78" si="16">B77/(1+$B$5)^B27</f>
        <v>0</v>
      </c>
      <c r="C78" s="88">
        <f t="shared" si="16"/>
        <v>252.59433962264148</v>
      </c>
      <c r="D78" s="88">
        <f t="shared" si="16"/>
        <v>238.29654681381271</v>
      </c>
      <c r="E78" s="88">
        <f t="shared" si="16"/>
        <v>224.80806303189877</v>
      </c>
      <c r="F78" s="88">
        <f t="shared" si="16"/>
        <v>212.08307833197995</v>
      </c>
      <c r="G78" s="88">
        <f t="shared" si="16"/>
        <v>200.07837578488673</v>
      </c>
      <c r="H78" s="88">
        <f t="shared" si="16"/>
        <v>188.75318470272333</v>
      </c>
      <c r="I78" s="88">
        <f t="shared" si="16"/>
        <v>178.06904217238048</v>
      </c>
      <c r="J78" s="88">
        <f t="shared" si="16"/>
        <v>167.98966242677403</v>
      </c>
      <c r="K78" s="88">
        <f t="shared" si="16"/>
        <v>158.4808136101642</v>
      </c>
      <c r="L78" s="88">
        <f t="shared" si="16"/>
        <v>149.51020151902281</v>
      </c>
      <c r="M78" s="88">
        <f t="shared" si="16"/>
        <v>141.04735992360639</v>
      </c>
      <c r="N78" s="88">
        <f t="shared" si="16"/>
        <v>158.90694794247307</v>
      </c>
      <c r="O78" s="88">
        <f t="shared" si="16"/>
        <v>125.53164820541686</v>
      </c>
      <c r="P78" s="88">
        <f t="shared" si="16"/>
        <v>118.42608321265742</v>
      </c>
      <c r="Q78" s="88">
        <f t="shared" si="16"/>
        <v>111.72272001194094</v>
      </c>
      <c r="R78" s="88">
        <f t="shared" si="16"/>
        <v>105.39879246409524</v>
      </c>
      <c r="S78" s="88">
        <f t="shared" si="16"/>
        <v>99.432823079335122</v>
      </c>
      <c r="T78" s="88">
        <f t="shared" si="16"/>
        <v>121.79141348540982</v>
      </c>
      <c r="U78" s="88">
        <f t="shared" si="16"/>
        <v>88.494858561174013</v>
      </c>
      <c r="V78" s="88">
        <f t="shared" si="16"/>
        <v>83.485715623749059</v>
      </c>
      <c r="W78" s="88">
        <f t="shared" si="16"/>
        <v>78.760109079008529</v>
      </c>
      <c r="X78" s="88">
        <f t="shared" si="16"/>
        <v>74.301989697177859</v>
      </c>
      <c r="Y78" s="88">
        <f t="shared" si="16"/>
        <v>70.096216695450806</v>
      </c>
      <c r="Z78" s="88">
        <f t="shared" si="16"/>
        <v>66.128506316463032</v>
      </c>
      <c r="AA78" s="88">
        <f t="shared" si="16"/>
        <v>165.82622042318562</v>
      </c>
      <c r="AB78" s="11"/>
    </row>
    <row r="79" spans="1:28">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row>
    <row r="80" spans="1:28">
      <c r="A80" s="98" t="s">
        <v>438</v>
      </c>
      <c r="B80" s="41">
        <f>B77-B61</f>
        <v>-368.76</v>
      </c>
      <c r="C80" s="41">
        <f t="shared" ref="C80:AA80" si="17">C77-C61</f>
        <v>56.580000000000013</v>
      </c>
      <c r="D80" s="41">
        <f t="shared" si="17"/>
        <v>56.580000000000013</v>
      </c>
      <c r="E80" s="41">
        <f t="shared" si="17"/>
        <v>56.580000000000013</v>
      </c>
      <c r="F80" s="41">
        <f t="shared" si="17"/>
        <v>56.580000000000013</v>
      </c>
      <c r="G80" s="41">
        <f t="shared" si="17"/>
        <v>56.580000000000013</v>
      </c>
      <c r="H80" s="41">
        <f t="shared" si="17"/>
        <v>56.580000000000013</v>
      </c>
      <c r="I80" s="41">
        <f t="shared" si="17"/>
        <v>56.580000000000013</v>
      </c>
      <c r="J80" s="41">
        <f t="shared" si="17"/>
        <v>56.580000000000013</v>
      </c>
      <c r="K80" s="41">
        <f t="shared" si="17"/>
        <v>56.580000000000013</v>
      </c>
      <c r="L80" s="41">
        <f t="shared" si="17"/>
        <v>56.580000000000013</v>
      </c>
      <c r="M80" s="41">
        <f t="shared" si="17"/>
        <v>56.580000000000013</v>
      </c>
      <c r="N80" s="41">
        <f t="shared" si="17"/>
        <v>108.58200000000002</v>
      </c>
      <c r="O80" s="41">
        <f t="shared" si="17"/>
        <v>56.580000000000013</v>
      </c>
      <c r="P80" s="41">
        <f t="shared" si="17"/>
        <v>56.580000000000013</v>
      </c>
      <c r="Q80" s="41">
        <f t="shared" si="17"/>
        <v>56.580000000000013</v>
      </c>
      <c r="R80" s="41">
        <f t="shared" si="17"/>
        <v>56.580000000000013</v>
      </c>
      <c r="S80" s="41">
        <f t="shared" si="17"/>
        <v>56.580000000000013</v>
      </c>
      <c r="T80" s="41">
        <f t="shared" si="17"/>
        <v>136.46400000000003</v>
      </c>
      <c r="U80" s="41">
        <f t="shared" si="17"/>
        <v>56.580000000000013</v>
      </c>
      <c r="V80" s="41">
        <f t="shared" si="17"/>
        <v>56.580000000000013</v>
      </c>
      <c r="W80" s="41">
        <f t="shared" si="17"/>
        <v>56.580000000000013</v>
      </c>
      <c r="X80" s="41">
        <f t="shared" si="17"/>
        <v>56.580000000000013</v>
      </c>
      <c r="Y80" s="41">
        <f t="shared" si="17"/>
        <v>56.580000000000013</v>
      </c>
      <c r="Z80" s="41">
        <f t="shared" si="17"/>
        <v>56.580000000000013</v>
      </c>
      <c r="AA80" s="41">
        <f t="shared" si="17"/>
        <v>500.53470000000004</v>
      </c>
      <c r="AB80" s="11"/>
    </row>
    <row r="81" spans="1:28">
      <c r="A81" s="87" t="s">
        <v>55</v>
      </c>
      <c r="B81" s="88">
        <f t="shared" ref="B81:AA81" si="18">B80/(1+$B$5)^B27</f>
        <v>-368.76</v>
      </c>
      <c r="C81" s="88">
        <f t="shared" si="18"/>
        <v>53.377358490566046</v>
      </c>
      <c r="D81" s="88">
        <f t="shared" si="18"/>
        <v>50.355998576005703</v>
      </c>
      <c r="E81" s="88">
        <f t="shared" si="18"/>
        <v>47.505659033967639</v>
      </c>
      <c r="F81" s="88">
        <f t="shared" si="18"/>
        <v>44.816659466007202</v>
      </c>
      <c r="G81" s="88">
        <f t="shared" si="18"/>
        <v>42.279867420761505</v>
      </c>
      <c r="H81" s="88">
        <f t="shared" si="18"/>
        <v>39.886667378076893</v>
      </c>
      <c r="I81" s="88">
        <f t="shared" si="18"/>
        <v>37.628931488751782</v>
      </c>
      <c r="J81" s="88">
        <f t="shared" si="18"/>
        <v>35.498991970520549</v>
      </c>
      <c r="K81" s="88">
        <f t="shared" si="18"/>
        <v>33.48961506652882</v>
      </c>
      <c r="L81" s="88">
        <f t="shared" si="18"/>
        <v>31.593976477857378</v>
      </c>
      <c r="M81" s="88">
        <f t="shared" si="18"/>
        <v>29.805638186657898</v>
      </c>
      <c r="N81" s="88">
        <f t="shared" si="18"/>
        <v>53.961927435917879</v>
      </c>
      <c r="O81" s="88">
        <f t="shared" si="18"/>
        <v>26.52691187847801</v>
      </c>
      <c r="P81" s="88">
        <f t="shared" si="18"/>
        <v>25.025388564601897</v>
      </c>
      <c r="Q81" s="88">
        <f t="shared" si="18"/>
        <v>23.60885713641688</v>
      </c>
      <c r="R81" s="88">
        <f t="shared" si="18"/>
        <v>22.272506732468759</v>
      </c>
      <c r="S81" s="88">
        <f t="shared" si="18"/>
        <v>21.011798804215807</v>
      </c>
      <c r="T81" s="88">
        <f t="shared" si="18"/>
        <v>47.809315112655746</v>
      </c>
      <c r="U81" s="88">
        <f t="shared" si="18"/>
        <v>18.700426134047532</v>
      </c>
      <c r="V81" s="88">
        <f t="shared" si="18"/>
        <v>17.641911447214653</v>
      </c>
      <c r="W81" s="88">
        <f t="shared" si="18"/>
        <v>16.643312686051555</v>
      </c>
      <c r="X81" s="88">
        <f t="shared" si="18"/>
        <v>15.701238383067505</v>
      </c>
      <c r="Y81" s="88">
        <f t="shared" si="18"/>
        <v>14.812489040629719</v>
      </c>
      <c r="Z81" s="88">
        <f t="shared" si="18"/>
        <v>13.97404626474502</v>
      </c>
      <c r="AA81" s="88">
        <f t="shared" si="18"/>
        <v>116.62389961967807</v>
      </c>
      <c r="AB81" s="11"/>
    </row>
    <row r="82" spans="1:28">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row>
    <row r="83" spans="1:28">
      <c r="A83" s="362" t="s">
        <v>474</v>
      </c>
      <c r="B83" s="363"/>
      <c r="C83" s="10"/>
      <c r="D83" s="142"/>
    </row>
    <row r="84" spans="1:28">
      <c r="A84" s="40" t="s">
        <v>54</v>
      </c>
      <c r="B84" s="50">
        <f>SUM(B61:AA61)</f>
        <v>5648.0100000000011</v>
      </c>
      <c r="C84" s="10"/>
      <c r="D84" s="142"/>
    </row>
    <row r="85" spans="1:28">
      <c r="A85" s="51" t="s">
        <v>42</v>
      </c>
      <c r="B85" s="52">
        <f>SUM(B62:AA62)</f>
        <v>3068.2213199415373</v>
      </c>
      <c r="C85" s="10"/>
    </row>
    <row r="86" spans="1:28">
      <c r="A86" s="40" t="s">
        <v>53</v>
      </c>
      <c r="B86" s="50">
        <f>SUM(B77:AA77)</f>
        <v>7269.5907000000007</v>
      </c>
      <c r="C86" s="10"/>
    </row>
    <row r="87" spans="1:28">
      <c r="A87" s="51" t="s">
        <v>22</v>
      </c>
      <c r="B87" s="52">
        <f>SUM(B78:AA78)</f>
        <v>3580.0147127374285</v>
      </c>
      <c r="C87" s="32"/>
    </row>
    <row r="88" spans="1:28">
      <c r="A88" s="150"/>
      <c r="B88" s="31"/>
      <c r="C88" s="32"/>
    </row>
    <row r="89" spans="1:28">
      <c r="A89" s="10"/>
      <c r="B89" s="10"/>
      <c r="C89" s="10"/>
    </row>
    <row r="90" spans="1:28">
      <c r="A90" s="378" t="s">
        <v>430</v>
      </c>
      <c r="B90" s="378"/>
      <c r="C90" s="10"/>
      <c r="D90" s="142"/>
    </row>
    <row r="91" spans="1:28">
      <c r="A91" s="40" t="s">
        <v>23</v>
      </c>
      <c r="B91" s="128">
        <f>SUM(B78:AA78)-SUM(B62:AA62)</f>
        <v>511.79339279589112</v>
      </c>
      <c r="C91" s="10"/>
      <c r="D91" s="143"/>
    </row>
    <row r="92" spans="1:28">
      <c r="A92" s="40" t="s">
        <v>24</v>
      </c>
      <c r="B92" s="128">
        <f>B91+B91/(((1+$B$5)^AA27)-1)</f>
        <v>667.26529201913024</v>
      </c>
      <c r="C92" s="10"/>
    </row>
    <row r="93" spans="1:28">
      <c r="A93" s="40" t="s">
        <v>25</v>
      </c>
      <c r="B93" s="128">
        <f>B92*B5</f>
        <v>40.035917521147816</v>
      </c>
      <c r="C93" s="10"/>
    </row>
    <row r="94" spans="1:28">
      <c r="A94" s="40" t="s">
        <v>43</v>
      </c>
      <c r="B94" s="128">
        <f>IRR(B80:AA80)</f>
        <v>0.16057287349288174</v>
      </c>
      <c r="C94" s="10"/>
    </row>
    <row r="95" spans="1:28">
      <c r="A95" s="150"/>
      <c r="B95" s="258"/>
      <c r="C95" s="27"/>
      <c r="D95" s="133"/>
      <c r="E95" s="133"/>
      <c r="F95" s="133"/>
      <c r="G95" s="133"/>
      <c r="H95" s="133"/>
      <c r="I95" s="133"/>
      <c r="J95" s="133"/>
      <c r="K95" s="133"/>
      <c r="L95" s="133"/>
    </row>
    <row r="96" spans="1:28">
      <c r="A96" s="133"/>
      <c r="B96" s="133"/>
      <c r="C96" s="133"/>
      <c r="D96" s="133"/>
      <c r="E96" s="133"/>
      <c r="F96" s="133"/>
      <c r="G96" s="133"/>
      <c r="H96" s="133"/>
      <c r="I96" s="133"/>
      <c r="J96" s="133"/>
      <c r="K96" s="133"/>
      <c r="L96" s="133"/>
    </row>
    <row r="97" spans="1:12">
      <c r="A97" s="133"/>
      <c r="B97" s="133"/>
      <c r="C97" s="133"/>
      <c r="D97" s="133"/>
      <c r="E97" s="133"/>
      <c r="F97" s="133"/>
      <c r="G97" s="133"/>
      <c r="H97" s="133"/>
      <c r="I97" s="133"/>
      <c r="J97" s="133"/>
      <c r="K97" s="133"/>
      <c r="L97" s="133"/>
    </row>
    <row r="98" spans="1:12">
      <c r="A98" s="133"/>
      <c r="B98" s="133"/>
      <c r="C98" s="133"/>
      <c r="D98" s="133"/>
      <c r="E98" s="133"/>
      <c r="F98" s="133"/>
      <c r="G98" s="133"/>
      <c r="H98" s="133"/>
      <c r="I98" s="133"/>
      <c r="J98" s="133"/>
      <c r="K98" s="133"/>
      <c r="L98" s="133"/>
    </row>
    <row r="99" spans="1:12">
      <c r="A99" s="133"/>
      <c r="B99" s="133"/>
      <c r="C99" s="133"/>
      <c r="D99" s="133"/>
      <c r="E99" s="133"/>
      <c r="F99" s="133"/>
      <c r="G99" s="133"/>
      <c r="H99" s="133"/>
      <c r="I99" s="133"/>
      <c r="J99" s="133"/>
      <c r="K99" s="133"/>
      <c r="L99" s="133"/>
    </row>
    <row r="100" spans="1:12">
      <c r="A100" s="133"/>
      <c r="B100" s="133"/>
      <c r="C100" s="231"/>
      <c r="D100" s="137"/>
      <c r="E100" s="137"/>
      <c r="F100" s="231"/>
      <c r="G100" s="231"/>
      <c r="H100" s="231"/>
      <c r="I100" s="231"/>
      <c r="J100" s="133"/>
      <c r="K100" s="133"/>
      <c r="L100" s="133"/>
    </row>
    <row r="101" spans="1:12">
      <c r="A101" s="133"/>
      <c r="B101" s="133"/>
      <c r="C101" s="133"/>
      <c r="D101" s="232"/>
      <c r="E101" s="133"/>
      <c r="F101" s="232"/>
      <c r="G101" s="232"/>
      <c r="H101" s="133"/>
      <c r="I101" s="232"/>
      <c r="J101" s="133"/>
      <c r="K101" s="133"/>
      <c r="L101" s="133"/>
    </row>
    <row r="102" spans="1:12">
      <c r="A102" s="133"/>
      <c r="B102" s="133"/>
      <c r="C102" s="133"/>
      <c r="D102" s="133"/>
      <c r="E102" s="133"/>
      <c r="F102" s="233"/>
      <c r="G102" s="133"/>
      <c r="H102" s="133"/>
      <c r="I102" s="133"/>
      <c r="J102" s="133"/>
      <c r="K102" s="133"/>
      <c r="L102" s="133"/>
    </row>
    <row r="103" spans="1:12">
      <c r="A103" s="133"/>
      <c r="B103" s="133"/>
      <c r="C103" s="234"/>
      <c r="D103" s="133"/>
      <c r="E103" s="133"/>
      <c r="F103" s="233"/>
      <c r="G103" s="133"/>
      <c r="H103" s="232"/>
      <c r="I103" s="133"/>
      <c r="J103" s="133"/>
      <c r="K103" s="133"/>
      <c r="L103" s="133"/>
    </row>
    <row r="104" spans="1:12">
      <c r="A104" s="133"/>
      <c r="B104" s="133"/>
      <c r="C104" s="133"/>
      <c r="D104" s="133"/>
      <c r="E104" s="133"/>
      <c r="F104" s="133"/>
      <c r="G104" s="133"/>
      <c r="H104" s="133"/>
      <c r="I104" s="133"/>
      <c r="J104" s="133"/>
      <c r="K104" s="133"/>
      <c r="L104" s="133"/>
    </row>
    <row r="105" spans="1:12">
      <c r="A105" s="133"/>
      <c r="B105" s="133"/>
      <c r="C105" s="133"/>
      <c r="D105" s="133"/>
      <c r="E105" s="133"/>
      <c r="F105" s="133"/>
      <c r="G105" s="133"/>
      <c r="H105" s="133"/>
      <c r="I105" s="133"/>
      <c r="J105" s="133"/>
      <c r="K105" s="133"/>
      <c r="L105" s="133"/>
    </row>
    <row r="106" spans="1:12">
      <c r="A106" s="133"/>
      <c r="B106" s="141"/>
      <c r="C106" s="133"/>
      <c r="D106" s="133"/>
      <c r="E106" s="133"/>
      <c r="F106" s="133"/>
      <c r="G106" s="133"/>
      <c r="H106" s="133"/>
      <c r="I106" s="133"/>
      <c r="J106" s="133"/>
      <c r="K106" s="133"/>
      <c r="L106" s="133"/>
    </row>
  </sheetData>
  <mergeCells count="17">
    <mergeCell ref="G66:H66"/>
    <mergeCell ref="M64:X64"/>
    <mergeCell ref="A26:AF26"/>
    <mergeCell ref="J64:K64"/>
    <mergeCell ref="A90:B90"/>
    <mergeCell ref="A1:B2"/>
    <mergeCell ref="A3:B3"/>
    <mergeCell ref="A83:B83"/>
    <mergeCell ref="A69:AA69"/>
    <mergeCell ref="A44:AA44"/>
    <mergeCell ref="A28:AA28"/>
    <mergeCell ref="A35:AA35"/>
    <mergeCell ref="A40:AA40"/>
    <mergeCell ref="A45:AA45"/>
    <mergeCell ref="A57:AA57"/>
    <mergeCell ref="G64:H64"/>
    <mergeCell ref="G67:H6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5E0B4-4924-40E5-A4AA-52EB00F41415}">
  <dimension ref="A1:AF109"/>
  <sheetViews>
    <sheetView zoomScale="110" zoomScaleNormal="110" workbookViewId="0">
      <selection sqref="A1:B2"/>
    </sheetView>
  </sheetViews>
  <sheetFormatPr baseColWidth="10" defaultColWidth="9.1640625" defaultRowHeight="16"/>
  <cols>
    <col min="1" max="1" width="56.83203125" style="245" customWidth="1"/>
    <col min="2" max="2" width="25.83203125" style="245" customWidth="1"/>
    <col min="3" max="3" width="11.5" style="245" customWidth="1"/>
    <col min="4" max="4" width="12" style="245" customWidth="1"/>
    <col min="5" max="5" width="12.1640625" style="245" customWidth="1"/>
    <col min="6" max="6" width="11.6640625" style="245" customWidth="1"/>
    <col min="7" max="7" width="11.5" style="245" customWidth="1"/>
    <col min="8" max="8" width="12.33203125" style="245" customWidth="1"/>
    <col min="9" max="9" width="10.83203125" style="245" customWidth="1"/>
    <col min="10" max="10" width="9.33203125" style="245" customWidth="1"/>
    <col min="11" max="11" width="16.5" style="245" customWidth="1"/>
    <col min="12" max="12" width="10.6640625" style="245" customWidth="1"/>
    <col min="13" max="13" width="18.83203125" style="245" customWidth="1"/>
    <col min="14" max="27" width="10.1640625" style="245" customWidth="1"/>
    <col min="28" max="16384" width="9.1640625" style="245"/>
  </cols>
  <sheetData>
    <row r="1" spans="1:29" ht="29.5" customHeight="1">
      <c r="A1" s="358" t="s">
        <v>509</v>
      </c>
      <c r="B1" s="358"/>
      <c r="C1" s="274"/>
      <c r="D1" s="282"/>
      <c r="E1" s="282"/>
      <c r="F1" s="282"/>
      <c r="G1" s="282"/>
      <c r="H1" s="242"/>
      <c r="I1" s="242"/>
      <c r="J1" s="242"/>
      <c r="K1" s="242"/>
      <c r="L1" s="242"/>
      <c r="Q1" s="242"/>
    </row>
    <row r="2" spans="1:29" ht="20" customHeight="1">
      <c r="A2" s="358"/>
      <c r="B2" s="358"/>
      <c r="C2" s="274"/>
      <c r="D2" s="282"/>
      <c r="E2" s="282"/>
      <c r="F2" s="282"/>
      <c r="G2" s="282"/>
      <c r="H2" s="246"/>
    </row>
    <row r="3" spans="1:29">
      <c r="A3" s="397" t="s">
        <v>447</v>
      </c>
      <c r="B3" s="397"/>
      <c r="C3" s="10"/>
      <c r="F3" s="246"/>
      <c r="G3" s="246"/>
      <c r="H3" s="246"/>
    </row>
    <row r="4" spans="1:29" ht="51">
      <c r="A4" s="13" t="s">
        <v>0</v>
      </c>
      <c r="B4" s="196" t="s">
        <v>507</v>
      </c>
      <c r="C4" s="187"/>
      <c r="F4" s="247"/>
      <c r="G4" s="248"/>
      <c r="H4" s="247"/>
    </row>
    <row r="5" spans="1:29">
      <c r="A5" s="13" t="s">
        <v>2</v>
      </c>
      <c r="B5" s="102">
        <v>0.06</v>
      </c>
      <c r="C5" s="10"/>
      <c r="H5" s="132"/>
      <c r="I5" s="132"/>
      <c r="J5" s="132"/>
      <c r="K5" s="132"/>
      <c r="L5" s="132"/>
      <c r="M5" s="132"/>
      <c r="N5" s="132"/>
      <c r="O5" s="132"/>
      <c r="P5" s="132"/>
      <c r="Q5" s="132"/>
      <c r="R5" s="132"/>
      <c r="S5" s="132"/>
      <c r="T5" s="132"/>
      <c r="U5" s="132"/>
      <c r="V5" s="132"/>
      <c r="W5" s="132"/>
      <c r="X5" s="132"/>
      <c r="Y5" s="132"/>
      <c r="Z5" s="132"/>
      <c r="AA5" s="132"/>
      <c r="AB5" s="132"/>
      <c r="AC5" s="132"/>
    </row>
    <row r="6" spans="1:29">
      <c r="A6" s="10"/>
      <c r="B6" s="10"/>
      <c r="C6" s="10"/>
      <c r="H6" s="132"/>
      <c r="I6" s="132"/>
      <c r="J6" s="132"/>
      <c r="K6" s="132"/>
      <c r="L6" s="132"/>
      <c r="M6" s="132"/>
      <c r="N6" s="132"/>
      <c r="O6" s="132"/>
      <c r="P6" s="132"/>
      <c r="Q6" s="132"/>
      <c r="R6" s="132"/>
      <c r="S6" s="132"/>
      <c r="T6" s="132"/>
      <c r="U6" s="132"/>
      <c r="V6" s="132"/>
      <c r="W6" s="132"/>
      <c r="X6" s="132"/>
      <c r="Y6" s="132"/>
      <c r="Z6" s="132"/>
      <c r="AA6" s="132"/>
      <c r="AB6" s="132"/>
      <c r="AC6" s="132"/>
    </row>
    <row r="7" spans="1:29">
      <c r="A7" s="111" t="s">
        <v>445</v>
      </c>
      <c r="B7" s="112" t="s">
        <v>444</v>
      </c>
      <c r="C7" s="190"/>
      <c r="H7" s="283"/>
      <c r="I7" s="132"/>
      <c r="J7" s="132"/>
      <c r="K7" s="132"/>
      <c r="L7" s="132"/>
      <c r="M7" s="132"/>
      <c r="N7" s="132"/>
      <c r="O7" s="132"/>
      <c r="P7" s="132"/>
      <c r="Q7" s="132"/>
      <c r="R7" s="132"/>
      <c r="S7" s="132"/>
      <c r="T7" s="132"/>
      <c r="U7" s="132"/>
      <c r="V7" s="132"/>
      <c r="W7" s="132"/>
      <c r="X7" s="132"/>
      <c r="Y7" s="132"/>
      <c r="Z7" s="132"/>
      <c r="AA7" s="132"/>
      <c r="AB7" s="132"/>
      <c r="AC7" s="132"/>
    </row>
    <row r="8" spans="1:29">
      <c r="A8" s="51" t="s">
        <v>477</v>
      </c>
      <c r="B8" s="89">
        <f>SUM(B9:B14)</f>
        <v>198.63</v>
      </c>
      <c r="C8" s="147"/>
      <c r="D8" s="249"/>
    </row>
    <row r="9" spans="1:29">
      <c r="A9" s="110" t="s">
        <v>47</v>
      </c>
      <c r="B9" s="63">
        <v>0</v>
      </c>
      <c r="C9" s="11"/>
      <c r="D9" s="250"/>
    </row>
    <row r="10" spans="1:29">
      <c r="A10" s="110" t="s">
        <v>77</v>
      </c>
      <c r="B10" s="63">
        <f>12+13.3+12.6</f>
        <v>37.9</v>
      </c>
      <c r="C10" s="147"/>
      <c r="D10" s="251"/>
    </row>
    <row r="11" spans="1:29">
      <c r="A11" s="110" t="s">
        <v>78</v>
      </c>
      <c r="B11" s="63">
        <v>63</v>
      </c>
      <c r="C11" s="147"/>
      <c r="D11" s="251"/>
    </row>
    <row r="12" spans="1:29">
      <c r="A12" s="110" t="s">
        <v>48</v>
      </c>
      <c r="B12" s="63">
        <v>33</v>
      </c>
      <c r="C12" s="11"/>
      <c r="D12" s="249"/>
    </row>
    <row r="13" spans="1:29">
      <c r="A13" s="110" t="s">
        <v>49</v>
      </c>
      <c r="B13" s="63">
        <v>9.75</v>
      </c>
      <c r="C13" s="11"/>
      <c r="D13" s="250"/>
    </row>
    <row r="14" spans="1:29">
      <c r="A14" s="13" t="s">
        <v>478</v>
      </c>
      <c r="B14" s="63">
        <f>4+25.2+5.03+3.55+12.83+4.37</f>
        <v>54.97999999999999</v>
      </c>
      <c r="C14" s="11"/>
      <c r="D14" s="251"/>
    </row>
    <row r="15" spans="1:29">
      <c r="A15" s="10"/>
      <c r="B15" s="43"/>
      <c r="C15" s="11"/>
      <c r="D15" s="251"/>
    </row>
    <row r="16" spans="1:29">
      <c r="A16" s="51" t="s">
        <v>81</v>
      </c>
      <c r="B16" s="89">
        <f>SUM(B17:B20)</f>
        <v>127.03999999999999</v>
      </c>
      <c r="C16" s="11"/>
    </row>
    <row r="17" spans="1:32">
      <c r="A17" s="110" t="s">
        <v>79</v>
      </c>
      <c r="B17" s="63">
        <v>10.5</v>
      </c>
      <c r="C17" s="11"/>
      <c r="D17" s="251"/>
    </row>
    <row r="18" spans="1:32">
      <c r="A18" s="110" t="s">
        <v>77</v>
      </c>
      <c r="B18" s="63">
        <f>16+17.48+16.8</f>
        <v>50.28</v>
      </c>
      <c r="C18" s="147"/>
      <c r="D18" s="251"/>
    </row>
    <row r="19" spans="1:32">
      <c r="A19" s="110" t="s">
        <v>80</v>
      </c>
      <c r="B19" s="63">
        <v>5.47</v>
      </c>
      <c r="C19" s="147"/>
      <c r="D19" s="251"/>
    </row>
    <row r="20" spans="1:32">
      <c r="A20" s="13" t="s">
        <v>478</v>
      </c>
      <c r="B20" s="63">
        <f>11.5+24.2+11.9+10.39+2.8</f>
        <v>60.79</v>
      </c>
      <c r="C20" s="11"/>
      <c r="D20" s="251"/>
    </row>
    <row r="21" spans="1:32">
      <c r="A21" s="13"/>
      <c r="B21" s="43"/>
      <c r="C21" s="11"/>
      <c r="D21" s="251"/>
    </row>
    <row r="22" spans="1:32">
      <c r="A22" s="51" t="s">
        <v>11</v>
      </c>
      <c r="B22" s="89">
        <f>SUM(B23:B24)</f>
        <v>84.13</v>
      </c>
      <c r="C22" s="62"/>
      <c r="D22" s="251"/>
    </row>
    <row r="23" spans="1:32" s="252" customFormat="1" ht="18">
      <c r="A23" s="110" t="s">
        <v>50</v>
      </c>
      <c r="B23" s="63">
        <v>0</v>
      </c>
      <c r="C23" s="11"/>
      <c r="D23" s="251"/>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row>
    <row r="24" spans="1:32" ht="34">
      <c r="A24" s="275" t="s">
        <v>505</v>
      </c>
      <c r="B24" s="63">
        <v>84.13</v>
      </c>
      <c r="C24" s="11"/>
      <c r="D24" s="251"/>
    </row>
    <row r="25" spans="1:32">
      <c r="A25" s="267"/>
      <c r="B25" s="10"/>
      <c r="C25" s="10"/>
    </row>
    <row r="26" spans="1:3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7" spans="1:32">
      <c r="A27" s="368" t="s">
        <v>521</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row>
    <row r="28" spans="1:32" ht="18">
      <c r="A28" s="100" t="s">
        <v>12</v>
      </c>
      <c r="B28" s="208">
        <v>0</v>
      </c>
      <c r="C28" s="208">
        <v>1</v>
      </c>
      <c r="D28" s="208">
        <v>2</v>
      </c>
      <c r="E28" s="208">
        <v>3</v>
      </c>
      <c r="F28" s="208">
        <v>4</v>
      </c>
      <c r="G28" s="208">
        <v>5</v>
      </c>
      <c r="H28" s="208">
        <v>6</v>
      </c>
      <c r="I28" s="208">
        <v>7</v>
      </c>
      <c r="J28" s="208">
        <v>8</v>
      </c>
      <c r="K28" s="208">
        <v>9</v>
      </c>
      <c r="L28" s="208">
        <v>10</v>
      </c>
      <c r="M28" s="208">
        <v>11</v>
      </c>
      <c r="N28" s="208">
        <v>12</v>
      </c>
      <c r="O28" s="208">
        <v>13</v>
      </c>
      <c r="P28" s="208">
        <v>14</v>
      </c>
      <c r="Q28" s="208">
        <v>15</v>
      </c>
      <c r="R28" s="208">
        <v>16</v>
      </c>
      <c r="S28" s="208">
        <v>17</v>
      </c>
      <c r="T28" s="208">
        <v>18</v>
      </c>
      <c r="U28" s="208">
        <v>19</v>
      </c>
      <c r="V28" s="208">
        <v>20</v>
      </c>
      <c r="W28" s="208">
        <v>21</v>
      </c>
      <c r="X28" s="208">
        <v>22</v>
      </c>
      <c r="Y28" s="208">
        <v>23</v>
      </c>
      <c r="Z28" s="208">
        <v>24</v>
      </c>
      <c r="AA28" s="208">
        <v>25</v>
      </c>
      <c r="AB28" s="209"/>
    </row>
    <row r="29" spans="1:32" ht="18">
      <c r="A29" s="381" t="s">
        <v>46</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3"/>
      <c r="AB29" s="209"/>
    </row>
    <row r="30" spans="1:32">
      <c r="A30" s="210" t="s">
        <v>47</v>
      </c>
      <c r="B30" s="212">
        <v>1</v>
      </c>
      <c r="C30" s="212">
        <v>0</v>
      </c>
      <c r="D30" s="212">
        <v>0</v>
      </c>
      <c r="E30" s="212">
        <v>0</v>
      </c>
      <c r="F30" s="212">
        <v>0</v>
      </c>
      <c r="G30" s="212">
        <v>0</v>
      </c>
      <c r="H30" s="212">
        <v>0</v>
      </c>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c r="AA30" s="212">
        <v>0</v>
      </c>
      <c r="AB30" s="11"/>
    </row>
    <row r="31" spans="1:32">
      <c r="A31" s="210" t="s">
        <v>77</v>
      </c>
      <c r="B31" s="212">
        <v>1</v>
      </c>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c r="AA31" s="212">
        <v>0</v>
      </c>
      <c r="AB31" s="11"/>
    </row>
    <row r="32" spans="1:32">
      <c r="A32" s="210" t="s">
        <v>78</v>
      </c>
      <c r="B32" s="212">
        <v>1</v>
      </c>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212">
        <v>0</v>
      </c>
      <c r="X32" s="212">
        <v>0</v>
      </c>
      <c r="Y32" s="212">
        <v>0</v>
      </c>
      <c r="Z32" s="212">
        <v>0</v>
      </c>
      <c r="AA32" s="212">
        <v>0</v>
      </c>
      <c r="AB32" s="11"/>
    </row>
    <row r="33" spans="1:28">
      <c r="A33" s="210" t="s">
        <v>48</v>
      </c>
      <c r="B33" s="212">
        <v>1</v>
      </c>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212">
        <v>0</v>
      </c>
      <c r="X33" s="212">
        <v>0</v>
      </c>
      <c r="Y33" s="212">
        <v>0</v>
      </c>
      <c r="Z33" s="212">
        <v>0</v>
      </c>
      <c r="AA33" s="212">
        <v>0</v>
      </c>
      <c r="AB33" s="11"/>
    </row>
    <row r="34" spans="1:28">
      <c r="A34" s="210" t="s">
        <v>49</v>
      </c>
      <c r="B34" s="212">
        <v>1</v>
      </c>
      <c r="C34" s="212">
        <v>0</v>
      </c>
      <c r="D34" s="212">
        <v>0</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2">
        <v>0</v>
      </c>
      <c r="U34" s="212">
        <v>0</v>
      </c>
      <c r="V34" s="212">
        <v>0</v>
      </c>
      <c r="W34" s="212">
        <v>0</v>
      </c>
      <c r="X34" s="212">
        <v>0</v>
      </c>
      <c r="Y34" s="212">
        <v>0</v>
      </c>
      <c r="Z34" s="212">
        <v>0</v>
      </c>
      <c r="AA34" s="212">
        <v>0</v>
      </c>
      <c r="AB34" s="11"/>
    </row>
    <row r="35" spans="1:28">
      <c r="A35" s="13" t="s">
        <v>478</v>
      </c>
      <c r="B35" s="212">
        <v>1</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0</v>
      </c>
      <c r="T35" s="212">
        <v>0</v>
      </c>
      <c r="U35" s="212">
        <v>0</v>
      </c>
      <c r="V35" s="212">
        <v>0</v>
      </c>
      <c r="W35" s="212">
        <v>0</v>
      </c>
      <c r="X35" s="212">
        <v>0</v>
      </c>
      <c r="Y35" s="212">
        <v>0</v>
      </c>
      <c r="Z35" s="212">
        <v>0</v>
      </c>
      <c r="AA35" s="212">
        <v>0</v>
      </c>
      <c r="AB35" s="11"/>
    </row>
    <row r="36" spans="1:28">
      <c r="A36" s="381" t="s">
        <v>81</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3"/>
      <c r="AB36" s="11"/>
    </row>
    <row r="37" spans="1:28">
      <c r="A37" s="202" t="s">
        <v>79</v>
      </c>
      <c r="B37" s="212">
        <v>0</v>
      </c>
      <c r="C37" s="212">
        <v>1</v>
      </c>
      <c r="D37" s="212">
        <v>1</v>
      </c>
      <c r="E37" s="212">
        <v>1</v>
      </c>
      <c r="F37" s="212">
        <v>1</v>
      </c>
      <c r="G37" s="212">
        <v>1</v>
      </c>
      <c r="H37" s="212">
        <v>1</v>
      </c>
      <c r="I37" s="212">
        <v>1</v>
      </c>
      <c r="J37" s="212">
        <v>1</v>
      </c>
      <c r="K37" s="212">
        <v>1</v>
      </c>
      <c r="L37" s="212">
        <v>1</v>
      </c>
      <c r="M37" s="212">
        <v>1</v>
      </c>
      <c r="N37" s="212">
        <v>1</v>
      </c>
      <c r="O37" s="212">
        <v>1</v>
      </c>
      <c r="P37" s="212">
        <v>1</v>
      </c>
      <c r="Q37" s="212">
        <v>1</v>
      </c>
      <c r="R37" s="212">
        <v>1</v>
      </c>
      <c r="S37" s="212">
        <v>1</v>
      </c>
      <c r="T37" s="212">
        <v>1</v>
      </c>
      <c r="U37" s="212">
        <v>1</v>
      </c>
      <c r="V37" s="212">
        <v>1</v>
      </c>
      <c r="W37" s="212">
        <v>1</v>
      </c>
      <c r="X37" s="212">
        <v>1</v>
      </c>
      <c r="Y37" s="212">
        <v>1</v>
      </c>
      <c r="Z37" s="212">
        <v>1</v>
      </c>
      <c r="AA37" s="212">
        <v>1</v>
      </c>
      <c r="AB37" s="11"/>
    </row>
    <row r="38" spans="1:28">
      <c r="A38" s="202" t="s">
        <v>77</v>
      </c>
      <c r="B38" s="212">
        <v>0</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11"/>
    </row>
    <row r="39" spans="1:28">
      <c r="A39" s="202" t="s">
        <v>80</v>
      </c>
      <c r="B39" s="212">
        <v>0</v>
      </c>
      <c r="C39" s="212">
        <v>1</v>
      </c>
      <c r="D39" s="212">
        <v>1</v>
      </c>
      <c r="E39" s="212">
        <v>1</v>
      </c>
      <c r="F39" s="212">
        <v>1</v>
      </c>
      <c r="G39" s="212">
        <v>1</v>
      </c>
      <c r="H39" s="212">
        <v>1</v>
      </c>
      <c r="I39" s="212">
        <v>1</v>
      </c>
      <c r="J39" s="212">
        <v>1</v>
      </c>
      <c r="K39" s="212">
        <v>1</v>
      </c>
      <c r="L39" s="212">
        <v>1</v>
      </c>
      <c r="M39" s="212">
        <v>1</v>
      </c>
      <c r="N39" s="212">
        <v>1</v>
      </c>
      <c r="O39" s="212">
        <v>1</v>
      </c>
      <c r="P39" s="212">
        <v>1</v>
      </c>
      <c r="Q39" s="212">
        <v>1</v>
      </c>
      <c r="R39" s="212">
        <v>1</v>
      </c>
      <c r="S39" s="212">
        <v>1</v>
      </c>
      <c r="T39" s="212">
        <v>1</v>
      </c>
      <c r="U39" s="212">
        <v>1</v>
      </c>
      <c r="V39" s="212">
        <v>1</v>
      </c>
      <c r="W39" s="212">
        <v>1</v>
      </c>
      <c r="X39" s="212">
        <v>1</v>
      </c>
      <c r="Y39" s="212">
        <v>1</v>
      </c>
      <c r="Z39" s="212">
        <v>1</v>
      </c>
      <c r="AA39" s="212">
        <v>1</v>
      </c>
      <c r="AB39" s="11"/>
    </row>
    <row r="40" spans="1:28">
      <c r="A40" s="13" t="s">
        <v>501</v>
      </c>
      <c r="B40" s="212">
        <v>0</v>
      </c>
      <c r="C40" s="212">
        <v>1</v>
      </c>
      <c r="D40" s="212">
        <v>1</v>
      </c>
      <c r="E40" s="212">
        <v>1</v>
      </c>
      <c r="F40" s="212">
        <v>1</v>
      </c>
      <c r="G40" s="212">
        <v>1</v>
      </c>
      <c r="H40" s="212">
        <v>1</v>
      </c>
      <c r="I40" s="212">
        <v>1</v>
      </c>
      <c r="J40" s="212">
        <v>1</v>
      </c>
      <c r="K40" s="212">
        <v>1</v>
      </c>
      <c r="L40" s="212">
        <v>1</v>
      </c>
      <c r="M40" s="212">
        <v>1</v>
      </c>
      <c r="N40" s="212">
        <v>1</v>
      </c>
      <c r="O40" s="212">
        <v>1</v>
      </c>
      <c r="P40" s="212">
        <v>1</v>
      </c>
      <c r="Q40" s="212">
        <v>1</v>
      </c>
      <c r="R40" s="212">
        <v>1</v>
      </c>
      <c r="S40" s="212">
        <v>1</v>
      </c>
      <c r="T40" s="212">
        <v>1</v>
      </c>
      <c r="U40" s="212">
        <v>1</v>
      </c>
      <c r="V40" s="212">
        <v>1</v>
      </c>
      <c r="W40" s="212">
        <v>1</v>
      </c>
      <c r="X40" s="212">
        <v>1</v>
      </c>
      <c r="Y40" s="212">
        <v>1</v>
      </c>
      <c r="Z40" s="212">
        <v>1</v>
      </c>
      <c r="AA40" s="212">
        <v>1</v>
      </c>
      <c r="AB40" s="11"/>
    </row>
    <row r="41" spans="1:28">
      <c r="A41" s="364" t="s">
        <v>11</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6"/>
      <c r="AB41" s="11"/>
    </row>
    <row r="42" spans="1:28">
      <c r="A42" s="202" t="s">
        <v>50</v>
      </c>
      <c r="B42" s="212">
        <v>1</v>
      </c>
      <c r="C42" s="212">
        <v>1</v>
      </c>
      <c r="D42" s="212">
        <v>1</v>
      </c>
      <c r="E42" s="212">
        <v>1</v>
      </c>
      <c r="F42" s="212">
        <v>1</v>
      </c>
      <c r="G42" s="212">
        <v>1</v>
      </c>
      <c r="H42" s="212">
        <v>1</v>
      </c>
      <c r="I42" s="212">
        <v>1</v>
      </c>
      <c r="J42" s="212">
        <v>1</v>
      </c>
      <c r="K42" s="212">
        <v>1</v>
      </c>
      <c r="L42" s="212">
        <v>1</v>
      </c>
      <c r="M42" s="212">
        <v>1</v>
      </c>
      <c r="N42" s="212">
        <v>1</v>
      </c>
      <c r="O42" s="212">
        <v>1</v>
      </c>
      <c r="P42" s="212">
        <v>1</v>
      </c>
      <c r="Q42" s="212">
        <v>1</v>
      </c>
      <c r="R42" s="212">
        <v>1</v>
      </c>
      <c r="S42" s="212">
        <v>1</v>
      </c>
      <c r="T42" s="212">
        <v>1</v>
      </c>
      <c r="U42" s="212">
        <v>1</v>
      </c>
      <c r="V42" s="212">
        <v>1</v>
      </c>
      <c r="W42" s="212">
        <v>1</v>
      </c>
      <c r="X42" s="212">
        <v>1</v>
      </c>
      <c r="Y42" s="212">
        <v>1</v>
      </c>
      <c r="Z42" s="212">
        <v>1</v>
      </c>
      <c r="AA42" s="212">
        <v>1</v>
      </c>
      <c r="AB42" s="11"/>
    </row>
    <row r="43" spans="1:28">
      <c r="A43" s="202" t="s">
        <v>5</v>
      </c>
      <c r="B43" s="212">
        <v>1</v>
      </c>
      <c r="C43" s="212">
        <v>1</v>
      </c>
      <c r="D43" s="212">
        <v>1</v>
      </c>
      <c r="E43" s="212">
        <v>1</v>
      </c>
      <c r="F43" s="212">
        <v>1</v>
      </c>
      <c r="G43" s="212">
        <v>1</v>
      </c>
      <c r="H43" s="212">
        <v>1</v>
      </c>
      <c r="I43" s="212">
        <v>1</v>
      </c>
      <c r="J43" s="212">
        <v>1</v>
      </c>
      <c r="K43" s="212">
        <v>1</v>
      </c>
      <c r="L43" s="212">
        <v>1</v>
      </c>
      <c r="M43" s="212">
        <v>1</v>
      </c>
      <c r="N43" s="212">
        <v>1</v>
      </c>
      <c r="O43" s="212">
        <v>1</v>
      </c>
      <c r="P43" s="212">
        <v>1</v>
      </c>
      <c r="Q43" s="212">
        <v>1</v>
      </c>
      <c r="R43" s="212">
        <v>1</v>
      </c>
      <c r="S43" s="212">
        <v>1</v>
      </c>
      <c r="T43" s="212">
        <v>1</v>
      </c>
      <c r="U43" s="212">
        <v>1</v>
      </c>
      <c r="V43" s="212">
        <v>1</v>
      </c>
      <c r="W43" s="212">
        <v>1</v>
      </c>
      <c r="X43" s="212">
        <v>1</v>
      </c>
      <c r="Y43" s="212">
        <v>1</v>
      </c>
      <c r="Z43" s="212">
        <v>1</v>
      </c>
      <c r="AA43" s="212">
        <v>1</v>
      </c>
      <c r="AB43" s="11"/>
    </row>
    <row r="44" spans="1:28" s="249" customForma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row r="46" spans="1:28">
      <c r="A46" s="364" t="s">
        <v>504</v>
      </c>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6"/>
      <c r="AB46" s="11"/>
    </row>
    <row r="47" spans="1:28">
      <c r="A47" s="98" t="s">
        <v>46</v>
      </c>
      <c r="B47" s="98"/>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11"/>
    </row>
    <row r="48" spans="1:28">
      <c r="A48" s="99" t="s">
        <v>47</v>
      </c>
      <c r="B48" s="41">
        <f t="shared" ref="B48:AA48" si="0">$B$9*B30</f>
        <v>0</v>
      </c>
      <c r="C48" s="41">
        <f t="shared" si="0"/>
        <v>0</v>
      </c>
      <c r="D48" s="41">
        <f t="shared" si="0"/>
        <v>0</v>
      </c>
      <c r="E48" s="41">
        <f t="shared" si="0"/>
        <v>0</v>
      </c>
      <c r="F48" s="41">
        <f t="shared" si="0"/>
        <v>0</v>
      </c>
      <c r="G48" s="41">
        <f t="shared" si="0"/>
        <v>0</v>
      </c>
      <c r="H48" s="41">
        <f t="shared" si="0"/>
        <v>0</v>
      </c>
      <c r="I48" s="41">
        <f t="shared" si="0"/>
        <v>0</v>
      </c>
      <c r="J48" s="41">
        <f t="shared" si="0"/>
        <v>0</v>
      </c>
      <c r="K48" s="41">
        <f t="shared" si="0"/>
        <v>0</v>
      </c>
      <c r="L48" s="41">
        <f t="shared" si="0"/>
        <v>0</v>
      </c>
      <c r="M48" s="41">
        <f t="shared" si="0"/>
        <v>0</v>
      </c>
      <c r="N48" s="41">
        <f t="shared" si="0"/>
        <v>0</v>
      </c>
      <c r="O48" s="41">
        <f t="shared" si="0"/>
        <v>0</v>
      </c>
      <c r="P48" s="41">
        <f t="shared" si="0"/>
        <v>0</v>
      </c>
      <c r="Q48" s="41">
        <f t="shared" si="0"/>
        <v>0</v>
      </c>
      <c r="R48" s="41">
        <f t="shared" si="0"/>
        <v>0</v>
      </c>
      <c r="S48" s="41">
        <f t="shared" si="0"/>
        <v>0</v>
      </c>
      <c r="T48" s="41">
        <f t="shared" si="0"/>
        <v>0</v>
      </c>
      <c r="U48" s="41">
        <f t="shared" si="0"/>
        <v>0</v>
      </c>
      <c r="V48" s="41">
        <f t="shared" si="0"/>
        <v>0</v>
      </c>
      <c r="W48" s="41">
        <f t="shared" si="0"/>
        <v>0</v>
      </c>
      <c r="X48" s="41">
        <f t="shared" si="0"/>
        <v>0</v>
      </c>
      <c r="Y48" s="41">
        <f t="shared" si="0"/>
        <v>0</v>
      </c>
      <c r="Z48" s="41">
        <f t="shared" si="0"/>
        <v>0</v>
      </c>
      <c r="AA48" s="41">
        <f t="shared" si="0"/>
        <v>0</v>
      </c>
      <c r="AB48" s="11"/>
    </row>
    <row r="49" spans="1:28">
      <c r="A49" s="99" t="s">
        <v>77</v>
      </c>
      <c r="B49" s="41">
        <f t="shared" ref="B49:AA49" si="1">$B$10*B31</f>
        <v>37.9</v>
      </c>
      <c r="C49" s="41">
        <f t="shared" si="1"/>
        <v>0</v>
      </c>
      <c r="D49" s="41">
        <f t="shared" si="1"/>
        <v>0</v>
      </c>
      <c r="E49" s="41">
        <f t="shared" si="1"/>
        <v>0</v>
      </c>
      <c r="F49" s="41">
        <f t="shared" si="1"/>
        <v>0</v>
      </c>
      <c r="G49" s="41">
        <f t="shared" si="1"/>
        <v>0</v>
      </c>
      <c r="H49" s="41">
        <f t="shared" si="1"/>
        <v>0</v>
      </c>
      <c r="I49" s="41">
        <f t="shared" si="1"/>
        <v>0</v>
      </c>
      <c r="J49" s="41">
        <f t="shared" si="1"/>
        <v>0</v>
      </c>
      <c r="K49" s="41">
        <f t="shared" si="1"/>
        <v>0</v>
      </c>
      <c r="L49" s="41">
        <f t="shared" si="1"/>
        <v>0</v>
      </c>
      <c r="M49" s="41">
        <f t="shared" si="1"/>
        <v>0</v>
      </c>
      <c r="N49" s="41">
        <f t="shared" si="1"/>
        <v>0</v>
      </c>
      <c r="O49" s="41">
        <f t="shared" si="1"/>
        <v>0</v>
      </c>
      <c r="P49" s="41">
        <f t="shared" si="1"/>
        <v>0</v>
      </c>
      <c r="Q49" s="41">
        <f t="shared" si="1"/>
        <v>0</v>
      </c>
      <c r="R49" s="41">
        <f t="shared" si="1"/>
        <v>0</v>
      </c>
      <c r="S49" s="41">
        <f t="shared" si="1"/>
        <v>0</v>
      </c>
      <c r="T49" s="41">
        <f t="shared" si="1"/>
        <v>0</v>
      </c>
      <c r="U49" s="41">
        <f t="shared" si="1"/>
        <v>0</v>
      </c>
      <c r="V49" s="41">
        <f t="shared" si="1"/>
        <v>0</v>
      </c>
      <c r="W49" s="41">
        <f t="shared" si="1"/>
        <v>0</v>
      </c>
      <c r="X49" s="41">
        <f t="shared" si="1"/>
        <v>0</v>
      </c>
      <c r="Y49" s="41">
        <f t="shared" si="1"/>
        <v>0</v>
      </c>
      <c r="Z49" s="41">
        <f t="shared" si="1"/>
        <v>0</v>
      </c>
      <c r="AA49" s="41">
        <f t="shared" si="1"/>
        <v>0</v>
      </c>
      <c r="AB49" s="11"/>
    </row>
    <row r="50" spans="1:28">
      <c r="A50" s="99" t="s">
        <v>78</v>
      </c>
      <c r="B50" s="41">
        <f t="shared" ref="B50:AA50" si="2">$B$11*B32</f>
        <v>63</v>
      </c>
      <c r="C50" s="41">
        <f t="shared" si="2"/>
        <v>0</v>
      </c>
      <c r="D50" s="41">
        <f t="shared" si="2"/>
        <v>0</v>
      </c>
      <c r="E50" s="41">
        <f t="shared" si="2"/>
        <v>0</v>
      </c>
      <c r="F50" s="41">
        <f t="shared" si="2"/>
        <v>0</v>
      </c>
      <c r="G50" s="41">
        <f t="shared" si="2"/>
        <v>0</v>
      </c>
      <c r="H50" s="41">
        <f t="shared" si="2"/>
        <v>0</v>
      </c>
      <c r="I50" s="41">
        <f t="shared" si="2"/>
        <v>0</v>
      </c>
      <c r="J50" s="41">
        <f t="shared" si="2"/>
        <v>0</v>
      </c>
      <c r="K50" s="41">
        <f t="shared" si="2"/>
        <v>0</v>
      </c>
      <c r="L50" s="41">
        <f t="shared" si="2"/>
        <v>0</v>
      </c>
      <c r="M50" s="41">
        <f t="shared" si="2"/>
        <v>0</v>
      </c>
      <c r="N50" s="41">
        <f t="shared" si="2"/>
        <v>0</v>
      </c>
      <c r="O50" s="41">
        <f t="shared" si="2"/>
        <v>0</v>
      </c>
      <c r="P50" s="41">
        <f t="shared" si="2"/>
        <v>0</v>
      </c>
      <c r="Q50" s="41">
        <f t="shared" si="2"/>
        <v>0</v>
      </c>
      <c r="R50" s="41">
        <f t="shared" si="2"/>
        <v>0</v>
      </c>
      <c r="S50" s="41">
        <f t="shared" si="2"/>
        <v>0</v>
      </c>
      <c r="T50" s="41">
        <f t="shared" si="2"/>
        <v>0</v>
      </c>
      <c r="U50" s="41">
        <f t="shared" si="2"/>
        <v>0</v>
      </c>
      <c r="V50" s="41">
        <f t="shared" si="2"/>
        <v>0</v>
      </c>
      <c r="W50" s="41">
        <f t="shared" si="2"/>
        <v>0</v>
      </c>
      <c r="X50" s="41">
        <f t="shared" si="2"/>
        <v>0</v>
      </c>
      <c r="Y50" s="41">
        <f t="shared" si="2"/>
        <v>0</v>
      </c>
      <c r="Z50" s="41">
        <f t="shared" si="2"/>
        <v>0</v>
      </c>
      <c r="AA50" s="41">
        <f t="shared" si="2"/>
        <v>0</v>
      </c>
      <c r="AB50" s="11"/>
    </row>
    <row r="51" spans="1:28">
      <c r="A51" s="99" t="s">
        <v>48</v>
      </c>
      <c r="B51" s="41">
        <f t="shared" ref="B51:AA51" si="3">$B$12*B33</f>
        <v>33</v>
      </c>
      <c r="C51" s="41">
        <f t="shared" si="3"/>
        <v>0</v>
      </c>
      <c r="D51" s="41">
        <f t="shared" si="3"/>
        <v>0</v>
      </c>
      <c r="E51" s="41">
        <f t="shared" si="3"/>
        <v>0</v>
      </c>
      <c r="F51" s="41">
        <f t="shared" si="3"/>
        <v>0</v>
      </c>
      <c r="G51" s="41">
        <f t="shared" si="3"/>
        <v>0</v>
      </c>
      <c r="H51" s="41">
        <f t="shared" si="3"/>
        <v>0</v>
      </c>
      <c r="I51" s="41">
        <f t="shared" si="3"/>
        <v>0</v>
      </c>
      <c r="J51" s="41">
        <f t="shared" si="3"/>
        <v>0</v>
      </c>
      <c r="K51" s="41">
        <f t="shared" si="3"/>
        <v>0</v>
      </c>
      <c r="L51" s="41">
        <f t="shared" si="3"/>
        <v>0</v>
      </c>
      <c r="M51" s="41">
        <f t="shared" si="3"/>
        <v>0</v>
      </c>
      <c r="N51" s="41">
        <f t="shared" si="3"/>
        <v>0</v>
      </c>
      <c r="O51" s="41">
        <f t="shared" si="3"/>
        <v>0</v>
      </c>
      <c r="P51" s="41">
        <f t="shared" si="3"/>
        <v>0</v>
      </c>
      <c r="Q51" s="41">
        <f t="shared" si="3"/>
        <v>0</v>
      </c>
      <c r="R51" s="41">
        <f t="shared" si="3"/>
        <v>0</v>
      </c>
      <c r="S51" s="41">
        <f t="shared" si="3"/>
        <v>0</v>
      </c>
      <c r="T51" s="41">
        <f t="shared" si="3"/>
        <v>0</v>
      </c>
      <c r="U51" s="41">
        <f t="shared" si="3"/>
        <v>0</v>
      </c>
      <c r="V51" s="41">
        <f t="shared" si="3"/>
        <v>0</v>
      </c>
      <c r="W51" s="41">
        <f t="shared" si="3"/>
        <v>0</v>
      </c>
      <c r="X51" s="41">
        <f t="shared" si="3"/>
        <v>0</v>
      </c>
      <c r="Y51" s="41">
        <f t="shared" si="3"/>
        <v>0</v>
      </c>
      <c r="Z51" s="41">
        <f t="shared" si="3"/>
        <v>0</v>
      </c>
      <c r="AA51" s="41">
        <f t="shared" si="3"/>
        <v>0</v>
      </c>
      <c r="AB51" s="11"/>
    </row>
    <row r="52" spans="1:28">
      <c r="A52" s="99" t="s">
        <v>49</v>
      </c>
      <c r="B52" s="41">
        <f t="shared" ref="B52:AA52" si="4">$B$13*B34</f>
        <v>9.75</v>
      </c>
      <c r="C52" s="41">
        <f t="shared" si="4"/>
        <v>0</v>
      </c>
      <c r="D52" s="41">
        <f t="shared" si="4"/>
        <v>0</v>
      </c>
      <c r="E52" s="41">
        <f t="shared" si="4"/>
        <v>0</v>
      </c>
      <c r="F52" s="41">
        <f t="shared" si="4"/>
        <v>0</v>
      </c>
      <c r="G52" s="41">
        <f t="shared" si="4"/>
        <v>0</v>
      </c>
      <c r="H52" s="41">
        <f t="shared" si="4"/>
        <v>0</v>
      </c>
      <c r="I52" s="41">
        <f t="shared" si="4"/>
        <v>0</v>
      </c>
      <c r="J52" s="41">
        <f t="shared" si="4"/>
        <v>0</v>
      </c>
      <c r="K52" s="41">
        <f t="shared" si="4"/>
        <v>0</v>
      </c>
      <c r="L52" s="41">
        <f t="shared" si="4"/>
        <v>0</v>
      </c>
      <c r="M52" s="41">
        <f t="shared" si="4"/>
        <v>0</v>
      </c>
      <c r="N52" s="41">
        <f t="shared" si="4"/>
        <v>0</v>
      </c>
      <c r="O52" s="41">
        <f t="shared" si="4"/>
        <v>0</v>
      </c>
      <c r="P52" s="41">
        <f t="shared" si="4"/>
        <v>0</v>
      </c>
      <c r="Q52" s="41">
        <f t="shared" si="4"/>
        <v>0</v>
      </c>
      <c r="R52" s="41">
        <f t="shared" si="4"/>
        <v>0</v>
      </c>
      <c r="S52" s="41">
        <f t="shared" si="4"/>
        <v>0</v>
      </c>
      <c r="T52" s="41">
        <f t="shared" si="4"/>
        <v>0</v>
      </c>
      <c r="U52" s="41">
        <f t="shared" si="4"/>
        <v>0</v>
      </c>
      <c r="V52" s="41">
        <f t="shared" si="4"/>
        <v>0</v>
      </c>
      <c r="W52" s="41">
        <f t="shared" si="4"/>
        <v>0</v>
      </c>
      <c r="X52" s="41">
        <f t="shared" si="4"/>
        <v>0</v>
      </c>
      <c r="Y52" s="41">
        <f t="shared" si="4"/>
        <v>0</v>
      </c>
      <c r="Z52" s="41">
        <f t="shared" si="4"/>
        <v>0</v>
      </c>
      <c r="AA52" s="41">
        <f t="shared" si="4"/>
        <v>0</v>
      </c>
      <c r="AB52" s="11"/>
    </row>
    <row r="53" spans="1:28">
      <c r="A53" s="13" t="s">
        <v>501</v>
      </c>
      <c r="B53" s="41">
        <f t="shared" ref="B53:AA53" si="5">$B$14*B35</f>
        <v>54.97999999999999</v>
      </c>
      <c r="C53" s="41">
        <f t="shared" si="5"/>
        <v>0</v>
      </c>
      <c r="D53" s="41">
        <f t="shared" si="5"/>
        <v>0</v>
      </c>
      <c r="E53" s="41">
        <f t="shared" si="5"/>
        <v>0</v>
      </c>
      <c r="F53" s="41">
        <f t="shared" si="5"/>
        <v>0</v>
      </c>
      <c r="G53" s="41">
        <f t="shared" si="5"/>
        <v>0</v>
      </c>
      <c r="H53" s="41">
        <f t="shared" si="5"/>
        <v>0</v>
      </c>
      <c r="I53" s="41">
        <f t="shared" si="5"/>
        <v>0</v>
      </c>
      <c r="J53" s="41">
        <f t="shared" si="5"/>
        <v>0</v>
      </c>
      <c r="K53" s="41">
        <f t="shared" si="5"/>
        <v>0</v>
      </c>
      <c r="L53" s="41">
        <f t="shared" si="5"/>
        <v>0</v>
      </c>
      <c r="M53" s="41">
        <f t="shared" si="5"/>
        <v>0</v>
      </c>
      <c r="N53" s="41">
        <f t="shared" si="5"/>
        <v>0</v>
      </c>
      <c r="O53" s="41">
        <f t="shared" si="5"/>
        <v>0</v>
      </c>
      <c r="P53" s="41">
        <f t="shared" si="5"/>
        <v>0</v>
      </c>
      <c r="Q53" s="41">
        <f t="shared" si="5"/>
        <v>0</v>
      </c>
      <c r="R53" s="41">
        <f t="shared" si="5"/>
        <v>0</v>
      </c>
      <c r="S53" s="41">
        <f t="shared" si="5"/>
        <v>0</v>
      </c>
      <c r="T53" s="41">
        <f t="shared" si="5"/>
        <v>0</v>
      </c>
      <c r="U53" s="41">
        <f t="shared" si="5"/>
        <v>0</v>
      </c>
      <c r="V53" s="41">
        <f t="shared" si="5"/>
        <v>0</v>
      </c>
      <c r="W53" s="41">
        <f t="shared" si="5"/>
        <v>0</v>
      </c>
      <c r="X53" s="41">
        <f t="shared" si="5"/>
        <v>0</v>
      </c>
      <c r="Y53" s="41">
        <f t="shared" si="5"/>
        <v>0</v>
      </c>
      <c r="Z53" s="41">
        <f t="shared" si="5"/>
        <v>0</v>
      </c>
      <c r="AA53" s="41">
        <f t="shared" si="5"/>
        <v>0</v>
      </c>
      <c r="AB53" s="11"/>
    </row>
    <row r="54" spans="1:28">
      <c r="A54" s="381" t="s">
        <v>81</v>
      </c>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3"/>
      <c r="AB54" s="11"/>
    </row>
    <row r="55" spans="1:28">
      <c r="A55" s="202" t="s">
        <v>79</v>
      </c>
      <c r="B55" s="41">
        <f t="shared" ref="B55:AA55" si="6">B37*$B$17</f>
        <v>0</v>
      </c>
      <c r="C55" s="41">
        <f t="shared" si="6"/>
        <v>10.5</v>
      </c>
      <c r="D55" s="41">
        <f t="shared" si="6"/>
        <v>10.5</v>
      </c>
      <c r="E55" s="41">
        <f t="shared" si="6"/>
        <v>10.5</v>
      </c>
      <c r="F55" s="41">
        <f t="shared" si="6"/>
        <v>10.5</v>
      </c>
      <c r="G55" s="41">
        <f t="shared" si="6"/>
        <v>10.5</v>
      </c>
      <c r="H55" s="41">
        <f t="shared" si="6"/>
        <v>10.5</v>
      </c>
      <c r="I55" s="41">
        <f t="shared" si="6"/>
        <v>10.5</v>
      </c>
      <c r="J55" s="41">
        <f t="shared" si="6"/>
        <v>10.5</v>
      </c>
      <c r="K55" s="41">
        <f t="shared" si="6"/>
        <v>10.5</v>
      </c>
      <c r="L55" s="41">
        <f t="shared" si="6"/>
        <v>10.5</v>
      </c>
      <c r="M55" s="41">
        <f t="shared" si="6"/>
        <v>10.5</v>
      </c>
      <c r="N55" s="41">
        <f t="shared" si="6"/>
        <v>10.5</v>
      </c>
      <c r="O55" s="41">
        <f t="shared" si="6"/>
        <v>10.5</v>
      </c>
      <c r="P55" s="41">
        <f t="shared" si="6"/>
        <v>10.5</v>
      </c>
      <c r="Q55" s="41">
        <f t="shared" si="6"/>
        <v>10.5</v>
      </c>
      <c r="R55" s="41">
        <f t="shared" si="6"/>
        <v>10.5</v>
      </c>
      <c r="S55" s="41">
        <f t="shared" si="6"/>
        <v>10.5</v>
      </c>
      <c r="T55" s="41">
        <f t="shared" si="6"/>
        <v>10.5</v>
      </c>
      <c r="U55" s="41">
        <f t="shared" si="6"/>
        <v>10.5</v>
      </c>
      <c r="V55" s="41">
        <f t="shared" si="6"/>
        <v>10.5</v>
      </c>
      <c r="W55" s="41">
        <f t="shared" si="6"/>
        <v>10.5</v>
      </c>
      <c r="X55" s="41">
        <f t="shared" si="6"/>
        <v>10.5</v>
      </c>
      <c r="Y55" s="41">
        <f t="shared" si="6"/>
        <v>10.5</v>
      </c>
      <c r="Z55" s="41">
        <f t="shared" si="6"/>
        <v>10.5</v>
      </c>
      <c r="AA55" s="41">
        <f t="shared" si="6"/>
        <v>10.5</v>
      </c>
      <c r="AB55" s="11"/>
    </row>
    <row r="56" spans="1:28" s="249" customFormat="1">
      <c r="A56" s="202" t="s">
        <v>77</v>
      </c>
      <c r="B56" s="41">
        <f t="shared" ref="B56:AA56" si="7">B38*$B$18</f>
        <v>0</v>
      </c>
      <c r="C56" s="41">
        <f t="shared" si="7"/>
        <v>50.28</v>
      </c>
      <c r="D56" s="41">
        <f t="shared" si="7"/>
        <v>50.28</v>
      </c>
      <c r="E56" s="41">
        <f t="shared" si="7"/>
        <v>50.28</v>
      </c>
      <c r="F56" s="41">
        <f t="shared" si="7"/>
        <v>50.28</v>
      </c>
      <c r="G56" s="41">
        <f t="shared" si="7"/>
        <v>50.28</v>
      </c>
      <c r="H56" s="41">
        <f t="shared" si="7"/>
        <v>50.28</v>
      </c>
      <c r="I56" s="41">
        <f t="shared" si="7"/>
        <v>50.28</v>
      </c>
      <c r="J56" s="41">
        <f t="shared" si="7"/>
        <v>50.28</v>
      </c>
      <c r="K56" s="41">
        <f t="shared" si="7"/>
        <v>50.28</v>
      </c>
      <c r="L56" s="41">
        <f t="shared" si="7"/>
        <v>50.28</v>
      </c>
      <c r="M56" s="41">
        <f t="shared" si="7"/>
        <v>50.28</v>
      </c>
      <c r="N56" s="41">
        <f t="shared" si="7"/>
        <v>50.28</v>
      </c>
      <c r="O56" s="41">
        <f t="shared" si="7"/>
        <v>50.28</v>
      </c>
      <c r="P56" s="41">
        <f t="shared" si="7"/>
        <v>50.28</v>
      </c>
      <c r="Q56" s="41">
        <f t="shared" si="7"/>
        <v>50.28</v>
      </c>
      <c r="R56" s="41">
        <f t="shared" si="7"/>
        <v>50.28</v>
      </c>
      <c r="S56" s="41">
        <f t="shared" si="7"/>
        <v>50.28</v>
      </c>
      <c r="T56" s="41">
        <f t="shared" si="7"/>
        <v>50.28</v>
      </c>
      <c r="U56" s="41">
        <f t="shared" si="7"/>
        <v>50.28</v>
      </c>
      <c r="V56" s="41">
        <f t="shared" si="7"/>
        <v>50.28</v>
      </c>
      <c r="W56" s="41">
        <f t="shared" si="7"/>
        <v>50.28</v>
      </c>
      <c r="X56" s="41">
        <f t="shared" si="7"/>
        <v>50.28</v>
      </c>
      <c r="Y56" s="41">
        <f t="shared" si="7"/>
        <v>50.28</v>
      </c>
      <c r="Z56" s="41">
        <f t="shared" si="7"/>
        <v>50.28</v>
      </c>
      <c r="AA56" s="41">
        <f t="shared" si="7"/>
        <v>50.28</v>
      </c>
      <c r="AB56" s="11"/>
    </row>
    <row r="57" spans="1:28">
      <c r="A57" s="202" t="s">
        <v>80</v>
      </c>
      <c r="B57" s="41">
        <f t="shared" ref="B57:AA57" si="8">B39*$B$19</f>
        <v>0</v>
      </c>
      <c r="C57" s="41">
        <f t="shared" si="8"/>
        <v>5.47</v>
      </c>
      <c r="D57" s="41">
        <f t="shared" si="8"/>
        <v>5.47</v>
      </c>
      <c r="E57" s="41">
        <f t="shared" si="8"/>
        <v>5.47</v>
      </c>
      <c r="F57" s="41">
        <f t="shared" si="8"/>
        <v>5.47</v>
      </c>
      <c r="G57" s="41">
        <f t="shared" si="8"/>
        <v>5.47</v>
      </c>
      <c r="H57" s="41">
        <f t="shared" si="8"/>
        <v>5.47</v>
      </c>
      <c r="I57" s="41">
        <f t="shared" si="8"/>
        <v>5.47</v>
      </c>
      <c r="J57" s="41">
        <f t="shared" si="8"/>
        <v>5.47</v>
      </c>
      <c r="K57" s="41">
        <f t="shared" si="8"/>
        <v>5.47</v>
      </c>
      <c r="L57" s="41">
        <f t="shared" si="8"/>
        <v>5.47</v>
      </c>
      <c r="M57" s="41">
        <f t="shared" si="8"/>
        <v>5.47</v>
      </c>
      <c r="N57" s="41">
        <f t="shared" si="8"/>
        <v>5.47</v>
      </c>
      <c r="O57" s="41">
        <f t="shared" si="8"/>
        <v>5.47</v>
      </c>
      <c r="P57" s="41">
        <f t="shared" si="8"/>
        <v>5.47</v>
      </c>
      <c r="Q57" s="41">
        <f t="shared" si="8"/>
        <v>5.47</v>
      </c>
      <c r="R57" s="41">
        <f t="shared" si="8"/>
        <v>5.47</v>
      </c>
      <c r="S57" s="41">
        <f t="shared" si="8"/>
        <v>5.47</v>
      </c>
      <c r="T57" s="41">
        <f t="shared" si="8"/>
        <v>5.47</v>
      </c>
      <c r="U57" s="41">
        <f t="shared" si="8"/>
        <v>5.47</v>
      </c>
      <c r="V57" s="41">
        <f t="shared" si="8"/>
        <v>5.47</v>
      </c>
      <c r="W57" s="41">
        <f t="shared" si="8"/>
        <v>5.47</v>
      </c>
      <c r="X57" s="41">
        <f t="shared" si="8"/>
        <v>5.47</v>
      </c>
      <c r="Y57" s="41">
        <f t="shared" si="8"/>
        <v>5.47</v>
      </c>
      <c r="Z57" s="41">
        <f t="shared" si="8"/>
        <v>5.47</v>
      </c>
      <c r="AA57" s="41">
        <f t="shared" si="8"/>
        <v>5.47</v>
      </c>
      <c r="AB57" s="11"/>
    </row>
    <row r="58" spans="1:28">
      <c r="A58" s="13" t="s">
        <v>501</v>
      </c>
      <c r="B58" s="41">
        <f t="shared" ref="B58:AA58" si="9">B40*$B$20</f>
        <v>0</v>
      </c>
      <c r="C58" s="41">
        <f t="shared" si="9"/>
        <v>60.79</v>
      </c>
      <c r="D58" s="41">
        <f t="shared" si="9"/>
        <v>60.79</v>
      </c>
      <c r="E58" s="41">
        <f t="shared" si="9"/>
        <v>60.79</v>
      </c>
      <c r="F58" s="41">
        <f t="shared" si="9"/>
        <v>60.79</v>
      </c>
      <c r="G58" s="41">
        <f t="shared" si="9"/>
        <v>60.79</v>
      </c>
      <c r="H58" s="41">
        <f t="shared" si="9"/>
        <v>60.79</v>
      </c>
      <c r="I58" s="41">
        <f t="shared" si="9"/>
        <v>60.79</v>
      </c>
      <c r="J58" s="41">
        <f t="shared" si="9"/>
        <v>60.79</v>
      </c>
      <c r="K58" s="41">
        <f t="shared" si="9"/>
        <v>60.79</v>
      </c>
      <c r="L58" s="41">
        <f t="shared" si="9"/>
        <v>60.79</v>
      </c>
      <c r="M58" s="41">
        <f t="shared" si="9"/>
        <v>60.79</v>
      </c>
      <c r="N58" s="41">
        <f t="shared" si="9"/>
        <v>60.79</v>
      </c>
      <c r="O58" s="41">
        <f t="shared" si="9"/>
        <v>60.79</v>
      </c>
      <c r="P58" s="41">
        <f t="shared" si="9"/>
        <v>60.79</v>
      </c>
      <c r="Q58" s="41">
        <f t="shared" si="9"/>
        <v>60.79</v>
      </c>
      <c r="R58" s="41">
        <f t="shared" si="9"/>
        <v>60.79</v>
      </c>
      <c r="S58" s="41">
        <f t="shared" si="9"/>
        <v>60.79</v>
      </c>
      <c r="T58" s="41">
        <f t="shared" si="9"/>
        <v>60.79</v>
      </c>
      <c r="U58" s="41">
        <f t="shared" si="9"/>
        <v>60.79</v>
      </c>
      <c r="V58" s="41">
        <f t="shared" si="9"/>
        <v>60.79</v>
      </c>
      <c r="W58" s="41">
        <f t="shared" si="9"/>
        <v>60.79</v>
      </c>
      <c r="X58" s="41">
        <f t="shared" si="9"/>
        <v>60.79</v>
      </c>
      <c r="Y58" s="41">
        <f t="shared" si="9"/>
        <v>60.79</v>
      </c>
      <c r="Z58" s="41">
        <f t="shared" si="9"/>
        <v>60.79</v>
      </c>
      <c r="AA58" s="41">
        <f t="shared" si="9"/>
        <v>60.79</v>
      </c>
      <c r="AB58" s="11"/>
    </row>
    <row r="59" spans="1:28">
      <c r="A59" s="364" t="s">
        <v>11</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6"/>
      <c r="AB59" s="11"/>
    </row>
    <row r="60" spans="1:28">
      <c r="A60" s="99" t="s">
        <v>50</v>
      </c>
      <c r="B60" s="41">
        <f t="shared" ref="B60:AA60" si="10">$B$23*B42</f>
        <v>0</v>
      </c>
      <c r="C60" s="41">
        <f t="shared" si="10"/>
        <v>0</v>
      </c>
      <c r="D60" s="41">
        <f t="shared" si="10"/>
        <v>0</v>
      </c>
      <c r="E60" s="41">
        <f t="shared" si="10"/>
        <v>0</v>
      </c>
      <c r="F60" s="41">
        <f t="shared" si="10"/>
        <v>0</v>
      </c>
      <c r="G60" s="41">
        <f t="shared" si="10"/>
        <v>0</v>
      </c>
      <c r="H60" s="41">
        <f t="shared" si="10"/>
        <v>0</v>
      </c>
      <c r="I60" s="41">
        <f t="shared" si="10"/>
        <v>0</v>
      </c>
      <c r="J60" s="41">
        <f t="shared" si="10"/>
        <v>0</v>
      </c>
      <c r="K60" s="41">
        <f t="shared" si="10"/>
        <v>0</v>
      </c>
      <c r="L60" s="41">
        <f t="shared" si="10"/>
        <v>0</v>
      </c>
      <c r="M60" s="41">
        <f t="shared" si="10"/>
        <v>0</v>
      </c>
      <c r="N60" s="41">
        <f t="shared" si="10"/>
        <v>0</v>
      </c>
      <c r="O60" s="41">
        <f t="shared" si="10"/>
        <v>0</v>
      </c>
      <c r="P60" s="41">
        <f t="shared" si="10"/>
        <v>0</v>
      </c>
      <c r="Q60" s="41">
        <f t="shared" si="10"/>
        <v>0</v>
      </c>
      <c r="R60" s="41">
        <f t="shared" si="10"/>
        <v>0</v>
      </c>
      <c r="S60" s="41">
        <f t="shared" si="10"/>
        <v>0</v>
      </c>
      <c r="T60" s="41">
        <f t="shared" si="10"/>
        <v>0</v>
      </c>
      <c r="U60" s="41">
        <f t="shared" si="10"/>
        <v>0</v>
      </c>
      <c r="V60" s="41">
        <f t="shared" si="10"/>
        <v>0</v>
      </c>
      <c r="W60" s="41">
        <f t="shared" si="10"/>
        <v>0</v>
      </c>
      <c r="X60" s="41">
        <f t="shared" si="10"/>
        <v>0</v>
      </c>
      <c r="Y60" s="41">
        <f t="shared" si="10"/>
        <v>0</v>
      </c>
      <c r="Z60" s="41">
        <f t="shared" si="10"/>
        <v>0</v>
      </c>
      <c r="AA60" s="41">
        <f t="shared" si="10"/>
        <v>0</v>
      </c>
      <c r="AB60" s="11"/>
    </row>
    <row r="61" spans="1:28">
      <c r="A61" s="99" t="s">
        <v>5</v>
      </c>
      <c r="B61" s="41">
        <f t="shared" ref="B61:AA61" si="11">$B$24*B43</f>
        <v>84.13</v>
      </c>
      <c r="C61" s="41">
        <f t="shared" si="11"/>
        <v>84.13</v>
      </c>
      <c r="D61" s="41">
        <f t="shared" si="11"/>
        <v>84.13</v>
      </c>
      <c r="E61" s="41">
        <f t="shared" si="11"/>
        <v>84.13</v>
      </c>
      <c r="F61" s="41">
        <f t="shared" si="11"/>
        <v>84.13</v>
      </c>
      <c r="G61" s="41">
        <f t="shared" si="11"/>
        <v>84.13</v>
      </c>
      <c r="H61" s="41">
        <f t="shared" si="11"/>
        <v>84.13</v>
      </c>
      <c r="I61" s="41">
        <f t="shared" si="11"/>
        <v>84.13</v>
      </c>
      <c r="J61" s="41">
        <f t="shared" si="11"/>
        <v>84.13</v>
      </c>
      <c r="K61" s="41">
        <f t="shared" si="11"/>
        <v>84.13</v>
      </c>
      <c r="L61" s="41">
        <f t="shared" si="11"/>
        <v>84.13</v>
      </c>
      <c r="M61" s="41">
        <f t="shared" si="11"/>
        <v>84.13</v>
      </c>
      <c r="N61" s="41">
        <f t="shared" si="11"/>
        <v>84.13</v>
      </c>
      <c r="O61" s="41">
        <f t="shared" si="11"/>
        <v>84.13</v>
      </c>
      <c r="P61" s="41">
        <f t="shared" si="11"/>
        <v>84.13</v>
      </c>
      <c r="Q61" s="41">
        <f t="shared" si="11"/>
        <v>84.13</v>
      </c>
      <c r="R61" s="41">
        <f t="shared" si="11"/>
        <v>84.13</v>
      </c>
      <c r="S61" s="41">
        <f t="shared" si="11"/>
        <v>84.13</v>
      </c>
      <c r="T61" s="41">
        <f t="shared" si="11"/>
        <v>84.13</v>
      </c>
      <c r="U61" s="41">
        <f t="shared" si="11"/>
        <v>84.13</v>
      </c>
      <c r="V61" s="41">
        <f t="shared" si="11"/>
        <v>84.13</v>
      </c>
      <c r="W61" s="41">
        <f t="shared" si="11"/>
        <v>84.13</v>
      </c>
      <c r="X61" s="41">
        <f t="shared" si="11"/>
        <v>84.13</v>
      </c>
      <c r="Y61" s="41">
        <f t="shared" si="11"/>
        <v>84.13</v>
      </c>
      <c r="Z61" s="41">
        <f t="shared" si="11"/>
        <v>84.13</v>
      </c>
      <c r="AA61" s="41">
        <f t="shared" si="11"/>
        <v>84.13</v>
      </c>
      <c r="AB61" s="11"/>
    </row>
    <row r="62" spans="1:28">
      <c r="A62" s="87" t="s">
        <v>95</v>
      </c>
      <c r="B62" s="41">
        <f>'2 Forest Only SPS 20% Trees'!B37</f>
        <v>86</v>
      </c>
      <c r="C62" s="41">
        <f>'2 Forest Only SPS 20% Trees'!C37</f>
        <v>0</v>
      </c>
      <c r="D62" s="41">
        <f>'2 Forest Only SPS 20% Trees'!D37</f>
        <v>0</v>
      </c>
      <c r="E62" s="41">
        <f>'2 Forest Only SPS 20% Trees'!E37</f>
        <v>0</v>
      </c>
      <c r="F62" s="41">
        <f>'2 Forest Only SPS 20% Trees'!F37</f>
        <v>0</v>
      </c>
      <c r="G62" s="41">
        <f>'2 Forest Only SPS 20% Trees'!G37</f>
        <v>0</v>
      </c>
      <c r="H62" s="41">
        <f>'2 Forest Only SPS 20% Trees'!H37</f>
        <v>0</v>
      </c>
      <c r="I62" s="41">
        <f>'2 Forest Only SPS 20% Trees'!I37</f>
        <v>0</v>
      </c>
      <c r="J62" s="41">
        <f>'2 Forest Only SPS 20% Trees'!J37</f>
        <v>0</v>
      </c>
      <c r="K62" s="41">
        <f>'2 Forest Only SPS 20% Trees'!K37</f>
        <v>0</v>
      </c>
      <c r="L62" s="41">
        <f>'2 Forest Only SPS 20% Trees'!L37</f>
        <v>0</v>
      </c>
      <c r="M62" s="41">
        <f>'2 Forest Only SPS 20% Trees'!M37</f>
        <v>0</v>
      </c>
      <c r="N62" s="41">
        <f>'2 Forest Only SPS 20% Trees'!N37</f>
        <v>0</v>
      </c>
      <c r="O62" s="41">
        <f>'2 Forest Only SPS 20% Trees'!O37</f>
        <v>0</v>
      </c>
      <c r="P62" s="41">
        <f>'2 Forest Only SPS 20% Trees'!P37</f>
        <v>0</v>
      </c>
      <c r="Q62" s="41">
        <f>'2 Forest Only SPS 20% Trees'!Q37</f>
        <v>0</v>
      </c>
      <c r="R62" s="41">
        <f>'2 Forest Only SPS 20% Trees'!R37</f>
        <v>0</v>
      </c>
      <c r="S62" s="41">
        <f>'2 Forest Only SPS 20% Trees'!S37</f>
        <v>0</v>
      </c>
      <c r="T62" s="41">
        <f>'2 Forest Only SPS 20% Trees'!T37</f>
        <v>0</v>
      </c>
      <c r="U62" s="41">
        <f>'2 Forest Only SPS 20% Trees'!U37</f>
        <v>0</v>
      </c>
      <c r="V62" s="41">
        <f>'2 Forest Only SPS 20% Trees'!V37</f>
        <v>0</v>
      </c>
      <c r="W62" s="41">
        <f>'2 Forest Only SPS 20% Trees'!W37</f>
        <v>0</v>
      </c>
      <c r="X62" s="41">
        <f>'2 Forest Only SPS 20% Trees'!X37</f>
        <v>0</v>
      </c>
      <c r="Y62" s="41">
        <f>'2 Forest Only SPS 20% Trees'!Y37</f>
        <v>0</v>
      </c>
      <c r="Z62" s="41">
        <f>'2 Forest Only SPS 20% Trees'!Z37</f>
        <v>0</v>
      </c>
      <c r="AA62" s="41">
        <f>'2 Forest Only SPS 20% Trees'!AA37</f>
        <v>0</v>
      </c>
      <c r="AB62" s="11"/>
    </row>
    <row r="63" spans="1:28">
      <c r="A63" s="203" t="s">
        <v>30</v>
      </c>
      <c r="B63" s="41">
        <f t="shared" ref="B63:AA63" si="12">SUM(B48:B62)</f>
        <v>368.76</v>
      </c>
      <c r="C63" s="41">
        <f t="shared" si="12"/>
        <v>211.17</v>
      </c>
      <c r="D63" s="41">
        <f t="shared" si="12"/>
        <v>211.17</v>
      </c>
      <c r="E63" s="41">
        <f t="shared" si="12"/>
        <v>211.17</v>
      </c>
      <c r="F63" s="41">
        <f t="shared" si="12"/>
        <v>211.17</v>
      </c>
      <c r="G63" s="41">
        <f t="shared" si="12"/>
        <v>211.17</v>
      </c>
      <c r="H63" s="41">
        <f t="shared" si="12"/>
        <v>211.17</v>
      </c>
      <c r="I63" s="41">
        <f t="shared" si="12"/>
        <v>211.17</v>
      </c>
      <c r="J63" s="41">
        <f t="shared" si="12"/>
        <v>211.17</v>
      </c>
      <c r="K63" s="41">
        <f t="shared" si="12"/>
        <v>211.17</v>
      </c>
      <c r="L63" s="41">
        <f t="shared" si="12"/>
        <v>211.17</v>
      </c>
      <c r="M63" s="41">
        <f t="shared" si="12"/>
        <v>211.17</v>
      </c>
      <c r="N63" s="41">
        <f t="shared" si="12"/>
        <v>211.17</v>
      </c>
      <c r="O63" s="41">
        <f t="shared" si="12"/>
        <v>211.17</v>
      </c>
      <c r="P63" s="41">
        <f t="shared" si="12"/>
        <v>211.17</v>
      </c>
      <c r="Q63" s="41">
        <f t="shared" si="12"/>
        <v>211.17</v>
      </c>
      <c r="R63" s="41">
        <f t="shared" si="12"/>
        <v>211.17</v>
      </c>
      <c r="S63" s="41">
        <f t="shared" si="12"/>
        <v>211.17</v>
      </c>
      <c r="T63" s="41">
        <f t="shared" si="12"/>
        <v>211.17</v>
      </c>
      <c r="U63" s="41">
        <f t="shared" si="12"/>
        <v>211.17</v>
      </c>
      <c r="V63" s="41">
        <f t="shared" si="12"/>
        <v>211.17</v>
      </c>
      <c r="W63" s="41">
        <f t="shared" si="12"/>
        <v>211.17</v>
      </c>
      <c r="X63" s="41">
        <f t="shared" si="12"/>
        <v>211.17</v>
      </c>
      <c r="Y63" s="41">
        <f t="shared" si="12"/>
        <v>211.17</v>
      </c>
      <c r="Z63" s="41">
        <f t="shared" si="12"/>
        <v>211.17</v>
      </c>
      <c r="AA63" s="41">
        <f t="shared" si="12"/>
        <v>211.17</v>
      </c>
      <c r="AB63" s="19"/>
    </row>
    <row r="64" spans="1:28">
      <c r="A64" s="204" t="s">
        <v>31</v>
      </c>
      <c r="B64" s="88">
        <f t="shared" ref="B64:AA64" si="13">B63/((1+$B$5)^B28)</f>
        <v>368.76</v>
      </c>
      <c r="C64" s="88">
        <f t="shared" si="13"/>
        <v>199.21698113207546</v>
      </c>
      <c r="D64" s="88">
        <f t="shared" si="13"/>
        <v>187.94054823780701</v>
      </c>
      <c r="E64" s="88">
        <f t="shared" si="13"/>
        <v>177.30240399793112</v>
      </c>
      <c r="F64" s="88">
        <f t="shared" si="13"/>
        <v>167.26641886597275</v>
      </c>
      <c r="G64" s="88">
        <f t="shared" si="13"/>
        <v>157.79850836412521</v>
      </c>
      <c r="H64" s="88">
        <f t="shared" si="13"/>
        <v>148.86651732464642</v>
      </c>
      <c r="I64" s="88">
        <f t="shared" si="13"/>
        <v>140.44011068362869</v>
      </c>
      <c r="J64" s="88">
        <f t="shared" si="13"/>
        <v>132.4906704562535</v>
      </c>
      <c r="K64" s="88">
        <f t="shared" si="13"/>
        <v>124.99119854363538</v>
      </c>
      <c r="L64" s="88">
        <f t="shared" si="13"/>
        <v>117.91622504116543</v>
      </c>
      <c r="M64" s="88">
        <f t="shared" si="13"/>
        <v>111.24172173694851</v>
      </c>
      <c r="N64" s="88">
        <f t="shared" si="13"/>
        <v>104.9450205065552</v>
      </c>
      <c r="O64" s="88">
        <f t="shared" si="13"/>
        <v>99.004736326938854</v>
      </c>
      <c r="P64" s="88">
        <f t="shared" si="13"/>
        <v>93.40069464805552</v>
      </c>
      <c r="Q64" s="88">
        <f t="shared" si="13"/>
        <v>88.113862875524049</v>
      </c>
      <c r="R64" s="88">
        <f t="shared" si="13"/>
        <v>83.126285731626481</v>
      </c>
      <c r="S64" s="88">
        <f t="shared" si="13"/>
        <v>78.421024275119322</v>
      </c>
      <c r="T64" s="88">
        <f t="shared" si="13"/>
        <v>73.982098372754066</v>
      </c>
      <c r="U64" s="88">
        <f t="shared" si="13"/>
        <v>69.79443242712648</v>
      </c>
      <c r="V64" s="88">
        <f t="shared" si="13"/>
        <v>65.84380417653442</v>
      </c>
      <c r="W64" s="88">
        <f t="shared" si="13"/>
        <v>62.116796392956978</v>
      </c>
      <c r="X64" s="88">
        <f t="shared" si="13"/>
        <v>58.600751314110354</v>
      </c>
      <c r="Y64" s="88">
        <f t="shared" si="13"/>
        <v>55.283727654821085</v>
      </c>
      <c r="Z64" s="88">
        <f t="shared" si="13"/>
        <v>52.154460051718011</v>
      </c>
      <c r="AA64" s="88">
        <f t="shared" si="13"/>
        <v>49.202320803507561</v>
      </c>
      <c r="AB64" s="11"/>
    </row>
    <row r="65" spans="1:28" ht="17" thickBo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1:28">
      <c r="A66" s="49" t="s">
        <v>475</v>
      </c>
      <c r="B66" s="49" t="s">
        <v>21</v>
      </c>
      <c r="C66" s="49" t="s">
        <v>421</v>
      </c>
      <c r="D66" s="49" t="s">
        <v>44</v>
      </c>
      <c r="E66" s="49" t="s">
        <v>423</v>
      </c>
      <c r="F66" s="49" t="s">
        <v>84</v>
      </c>
      <c r="G66" s="378" t="s">
        <v>45</v>
      </c>
      <c r="H66" s="378"/>
      <c r="I66" s="10"/>
      <c r="J66" s="404" t="s">
        <v>101</v>
      </c>
      <c r="K66" s="405"/>
      <c r="L66" s="22"/>
      <c r="M66" s="389" t="s">
        <v>496</v>
      </c>
      <c r="N66" s="390"/>
      <c r="O66" s="390"/>
      <c r="P66" s="390"/>
      <c r="Q66" s="390"/>
      <c r="R66" s="390"/>
      <c r="S66" s="390"/>
      <c r="T66" s="390"/>
      <c r="U66" s="390"/>
      <c r="V66" s="390"/>
      <c r="W66" s="390"/>
      <c r="X66" s="390"/>
      <c r="Y66" s="390"/>
      <c r="Z66" s="391"/>
      <c r="AA66" s="10"/>
      <c r="AB66" s="10"/>
    </row>
    <row r="67" spans="1:28" ht="34">
      <c r="A67" s="99" t="s">
        <v>422</v>
      </c>
      <c r="B67" s="96" t="s">
        <v>52</v>
      </c>
      <c r="C67" s="102"/>
      <c r="D67" s="213">
        <v>90</v>
      </c>
      <c r="E67" s="281">
        <f>K68</f>
        <v>3.18</v>
      </c>
      <c r="F67" s="41">
        <f>D67*E67</f>
        <v>286.2</v>
      </c>
      <c r="G67" s="402" t="s">
        <v>82</v>
      </c>
      <c r="H67" s="402"/>
      <c r="I67" s="10"/>
      <c r="J67" s="188" t="s">
        <v>3</v>
      </c>
      <c r="K67" s="102"/>
      <c r="L67" s="22"/>
      <c r="M67" s="279" t="s">
        <v>96</v>
      </c>
      <c r="N67" s="20">
        <f>3.18*0.7</f>
        <v>2.226</v>
      </c>
      <c r="O67" s="20" t="s">
        <v>97</v>
      </c>
      <c r="P67" s="92"/>
      <c r="Q67" s="92"/>
      <c r="R67" s="92"/>
      <c r="S67" s="92"/>
      <c r="T67" s="92"/>
      <c r="U67" s="92"/>
      <c r="V67" s="92"/>
      <c r="W67" s="92"/>
      <c r="X67" s="92"/>
      <c r="Y67" s="92"/>
      <c r="Z67" s="241"/>
      <c r="AA67" s="10"/>
      <c r="AB67" s="10"/>
    </row>
    <row r="68" spans="1:28">
      <c r="A68" s="96" t="s">
        <v>500</v>
      </c>
      <c r="B68" s="96" t="s">
        <v>495</v>
      </c>
      <c r="C68" s="102">
        <v>70</v>
      </c>
      <c r="D68" s="213">
        <v>90</v>
      </c>
      <c r="E68" s="98">
        <f>E67*C68/100</f>
        <v>2.2260000000000004</v>
      </c>
      <c r="F68" s="41">
        <f>D68*E68</f>
        <v>200.34000000000003</v>
      </c>
      <c r="G68" s="376"/>
      <c r="H68" s="377"/>
      <c r="I68" s="10"/>
      <c r="J68" s="188" t="s">
        <v>103</v>
      </c>
      <c r="K68" s="216">
        <v>3.18</v>
      </c>
      <c r="L68" s="22"/>
      <c r="M68" s="392" t="s">
        <v>497</v>
      </c>
      <c r="N68" s="393"/>
      <c r="O68" s="393"/>
      <c r="P68" s="393"/>
      <c r="Q68" s="393"/>
      <c r="R68" s="393"/>
      <c r="S68" s="393"/>
      <c r="T68" s="393"/>
      <c r="U68" s="393"/>
      <c r="V68" s="393"/>
      <c r="W68" s="393"/>
      <c r="X68" s="393"/>
      <c r="Y68" s="393"/>
      <c r="Z68" s="240"/>
      <c r="AA68" s="10"/>
      <c r="AB68" s="10"/>
    </row>
    <row r="69" spans="1:28" ht="69.75" customHeight="1" thickBot="1">
      <c r="A69" s="99" t="s">
        <v>51</v>
      </c>
      <c r="B69" s="96" t="s">
        <v>52</v>
      </c>
      <c r="C69" s="102"/>
      <c r="D69" s="213">
        <v>90</v>
      </c>
      <c r="E69" s="42">
        <f>C105</f>
        <v>0</v>
      </c>
      <c r="F69" s="41">
        <f>D69*E69</f>
        <v>0</v>
      </c>
      <c r="G69" s="401" t="s">
        <v>85</v>
      </c>
      <c r="H69" s="401"/>
      <c r="I69" s="10"/>
      <c r="J69" s="189" t="s">
        <v>102</v>
      </c>
      <c r="K69" s="102"/>
      <c r="L69" s="10"/>
      <c r="M69" s="10"/>
      <c r="N69" s="10"/>
      <c r="O69" s="10"/>
      <c r="P69" s="10"/>
      <c r="Q69" s="10"/>
      <c r="R69" s="10"/>
      <c r="S69" s="10"/>
      <c r="T69" s="10"/>
      <c r="U69" s="10"/>
      <c r="V69" s="10"/>
      <c r="W69" s="10"/>
      <c r="X69" s="10"/>
      <c r="Y69" s="10"/>
      <c r="Z69" s="10"/>
      <c r="AA69" s="10"/>
      <c r="AB69" s="10"/>
    </row>
    <row r="70" spans="1:28">
      <c r="A70" s="10"/>
      <c r="B70" s="10"/>
      <c r="C70" s="11"/>
      <c r="D70" s="11"/>
      <c r="E70" s="11"/>
      <c r="F70" s="11"/>
      <c r="G70" s="11"/>
      <c r="H70" s="11"/>
      <c r="I70" s="11"/>
      <c r="J70" s="11"/>
      <c r="K70" s="11"/>
      <c r="L70" s="11"/>
      <c r="M70" s="11"/>
      <c r="N70" s="11"/>
      <c r="O70" s="11"/>
      <c r="P70" s="11"/>
      <c r="Q70" s="11"/>
      <c r="R70" s="11"/>
      <c r="S70" s="11"/>
      <c r="T70" s="11"/>
      <c r="U70" s="11"/>
      <c r="V70" s="11"/>
      <c r="W70" s="11"/>
      <c r="X70" s="11"/>
      <c r="Y70" s="10"/>
      <c r="Z70" s="10"/>
      <c r="AA70" s="10"/>
      <c r="AB70" s="10"/>
    </row>
    <row r="71" spans="1:28">
      <c r="A71" s="98" t="s">
        <v>432</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11"/>
    </row>
    <row r="72" spans="1:28">
      <c r="A72" s="90" t="s">
        <v>91</v>
      </c>
      <c r="B72" s="41">
        <f>'2 Forest Only SPS 20% Trees'!B48</f>
        <v>0</v>
      </c>
      <c r="C72" s="41">
        <f>'2 Forest Only SPS 20% Trees'!C48</f>
        <v>0</v>
      </c>
      <c r="D72" s="41">
        <f>'2 Forest Only SPS 20% Trees'!D48</f>
        <v>0</v>
      </c>
      <c r="E72" s="41">
        <f>'2 Forest Only SPS 20% Trees'!E48</f>
        <v>0</v>
      </c>
      <c r="F72" s="41">
        <f>'2 Forest Only SPS 20% Trees'!F48</f>
        <v>0</v>
      </c>
      <c r="G72" s="41">
        <f>'2 Forest Only SPS 20% Trees'!G48</f>
        <v>0</v>
      </c>
      <c r="H72" s="41">
        <f>'2 Forest Only SPS 20% Trees'!H48</f>
        <v>0</v>
      </c>
      <c r="I72" s="41">
        <f>'2 Forest Only SPS 20% Trees'!I48</f>
        <v>0</v>
      </c>
      <c r="J72" s="41">
        <f>'2 Forest Only SPS 20% Trees'!J48</f>
        <v>0</v>
      </c>
      <c r="K72" s="41">
        <f>'2 Forest Only SPS 20% Trees'!K48</f>
        <v>0</v>
      </c>
      <c r="L72" s="41">
        <f>'2 Forest Only SPS 20% Trees'!L48</f>
        <v>0</v>
      </c>
      <c r="M72" s="41">
        <f>'2 Forest Only SPS 20% Trees'!M48</f>
        <v>0</v>
      </c>
      <c r="N72" s="41">
        <f>'2 Forest Only SPS 20% Trees'!N48</f>
        <v>52.00200000000001</v>
      </c>
      <c r="O72" s="41">
        <f>'2 Forest Only SPS 20% Trees'!O48</f>
        <v>0</v>
      </c>
      <c r="P72" s="41">
        <f>'2 Forest Only SPS 20% Trees'!P48</f>
        <v>0</v>
      </c>
      <c r="Q72" s="41">
        <f>'2 Forest Only SPS 20% Trees'!Q48</f>
        <v>0</v>
      </c>
      <c r="R72" s="41">
        <f>'2 Forest Only SPS 20% Trees'!R48</f>
        <v>0</v>
      </c>
      <c r="S72" s="41">
        <f>'2 Forest Only SPS 20% Trees'!S48</f>
        <v>0</v>
      </c>
      <c r="T72" s="41">
        <f>'2 Forest Only SPS 20% Trees'!T48</f>
        <v>79.884</v>
      </c>
      <c r="U72" s="41">
        <f>'2 Forest Only SPS 20% Trees'!U48</f>
        <v>0</v>
      </c>
      <c r="V72" s="41">
        <f>'2 Forest Only SPS 20% Trees'!V48</f>
        <v>0</v>
      </c>
      <c r="W72" s="41">
        <f>'2 Forest Only SPS 20% Trees'!W48</f>
        <v>0</v>
      </c>
      <c r="X72" s="41">
        <f>'2 Forest Only SPS 20% Trees'!X48</f>
        <v>0</v>
      </c>
      <c r="Y72" s="41">
        <f>'2 Forest Only SPS 20% Trees'!Y48</f>
        <v>0</v>
      </c>
      <c r="Z72" s="41">
        <f>'2 Forest Only SPS 20% Trees'!Z48</f>
        <v>0</v>
      </c>
      <c r="AA72" s="41">
        <f>'2 Forest Only SPS 20% Trees'!AA48</f>
        <v>443.95470000000006</v>
      </c>
      <c r="AB72" s="11"/>
    </row>
    <row r="73" spans="1:28">
      <c r="A73" s="91" t="s">
        <v>440</v>
      </c>
      <c r="B73" s="41">
        <f>B62*0.75</f>
        <v>64.5</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11"/>
    </row>
    <row r="74" spans="1:28">
      <c r="A74" s="91" t="s">
        <v>441</v>
      </c>
      <c r="B74" s="41">
        <f>B62-B73</f>
        <v>21.5</v>
      </c>
      <c r="C74" s="41">
        <v>35.86</v>
      </c>
      <c r="D74" s="41">
        <v>35.86</v>
      </c>
      <c r="E74" s="41">
        <v>35.86</v>
      </c>
      <c r="F74" s="41">
        <v>35.86</v>
      </c>
      <c r="G74" s="41">
        <v>35.86</v>
      </c>
      <c r="H74" s="41">
        <v>35.86</v>
      </c>
      <c r="I74" s="41">
        <v>35.86</v>
      </c>
      <c r="J74" s="41">
        <v>35.86</v>
      </c>
      <c r="K74" s="41">
        <v>35.86</v>
      </c>
      <c r="L74" s="41">
        <v>35.86</v>
      </c>
      <c r="M74" s="41"/>
      <c r="N74" s="41"/>
      <c r="O74" s="41"/>
      <c r="P74" s="41"/>
      <c r="Q74" s="41"/>
      <c r="R74" s="41"/>
      <c r="S74" s="41"/>
      <c r="T74" s="41"/>
      <c r="U74" s="41"/>
      <c r="V74" s="41"/>
      <c r="W74" s="41"/>
      <c r="X74" s="41"/>
      <c r="Y74" s="41"/>
      <c r="Z74" s="41"/>
      <c r="AA74" s="41"/>
      <c r="AB74" s="11"/>
    </row>
    <row r="75" spans="1:28">
      <c r="A75" s="91" t="s">
        <v>442</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11"/>
    </row>
    <row r="76" spans="1:28">
      <c r="A76" s="91" t="s">
        <v>92</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11"/>
    </row>
    <row r="77" spans="1:28">
      <c r="A77" s="91" t="s">
        <v>94</v>
      </c>
      <c r="B77" s="41"/>
      <c r="C77" s="41">
        <f>$F$68</f>
        <v>200.34000000000003</v>
      </c>
      <c r="D77" s="41">
        <f t="shared" ref="D77:AA77" si="14">$F$68</f>
        <v>200.34000000000003</v>
      </c>
      <c r="E77" s="41">
        <f t="shared" si="14"/>
        <v>200.34000000000003</v>
      </c>
      <c r="F77" s="41">
        <f t="shared" si="14"/>
        <v>200.34000000000003</v>
      </c>
      <c r="G77" s="41">
        <f t="shared" si="14"/>
        <v>200.34000000000003</v>
      </c>
      <c r="H77" s="41">
        <f t="shared" si="14"/>
        <v>200.34000000000003</v>
      </c>
      <c r="I77" s="41">
        <f t="shared" si="14"/>
        <v>200.34000000000003</v>
      </c>
      <c r="J77" s="41">
        <f t="shared" si="14"/>
        <v>200.34000000000003</v>
      </c>
      <c r="K77" s="41">
        <f t="shared" si="14"/>
        <v>200.34000000000003</v>
      </c>
      <c r="L77" s="41">
        <f t="shared" si="14"/>
        <v>200.34000000000003</v>
      </c>
      <c r="M77" s="41">
        <f t="shared" si="14"/>
        <v>200.34000000000003</v>
      </c>
      <c r="N77" s="41">
        <f t="shared" si="14"/>
        <v>200.34000000000003</v>
      </c>
      <c r="O77" s="41">
        <f t="shared" si="14"/>
        <v>200.34000000000003</v>
      </c>
      <c r="P77" s="41">
        <f t="shared" si="14"/>
        <v>200.34000000000003</v>
      </c>
      <c r="Q77" s="41">
        <f t="shared" si="14"/>
        <v>200.34000000000003</v>
      </c>
      <c r="R77" s="41">
        <f t="shared" si="14"/>
        <v>200.34000000000003</v>
      </c>
      <c r="S77" s="41">
        <f t="shared" si="14"/>
        <v>200.34000000000003</v>
      </c>
      <c r="T77" s="41">
        <f t="shared" si="14"/>
        <v>200.34000000000003</v>
      </c>
      <c r="U77" s="41">
        <f t="shared" si="14"/>
        <v>200.34000000000003</v>
      </c>
      <c r="V77" s="41">
        <f t="shared" si="14"/>
        <v>200.34000000000003</v>
      </c>
      <c r="W77" s="41">
        <f t="shared" si="14"/>
        <v>200.34000000000003</v>
      </c>
      <c r="X77" s="41">
        <f t="shared" si="14"/>
        <v>200.34000000000003</v>
      </c>
      <c r="Y77" s="41">
        <f t="shared" si="14"/>
        <v>200.34000000000003</v>
      </c>
      <c r="Z77" s="41">
        <f t="shared" si="14"/>
        <v>200.34000000000003</v>
      </c>
      <c r="AA77" s="41">
        <f t="shared" si="14"/>
        <v>200.34000000000003</v>
      </c>
      <c r="AB77" s="11"/>
    </row>
    <row r="78" spans="1:28">
      <c r="A78" s="92" t="s">
        <v>93</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11"/>
    </row>
    <row r="79" spans="1:28">
      <c r="A79" s="93" t="s">
        <v>30</v>
      </c>
      <c r="B79" s="41">
        <f t="shared" ref="B79:AA79" si="15">SUM(B72:B78)</f>
        <v>86</v>
      </c>
      <c r="C79" s="41">
        <f t="shared" si="15"/>
        <v>236.20000000000005</v>
      </c>
      <c r="D79" s="41">
        <f t="shared" si="15"/>
        <v>236.20000000000005</v>
      </c>
      <c r="E79" s="41">
        <f t="shared" si="15"/>
        <v>236.20000000000005</v>
      </c>
      <c r="F79" s="41">
        <f t="shared" si="15"/>
        <v>236.20000000000005</v>
      </c>
      <c r="G79" s="41">
        <f t="shared" si="15"/>
        <v>236.20000000000005</v>
      </c>
      <c r="H79" s="41">
        <f t="shared" si="15"/>
        <v>236.20000000000005</v>
      </c>
      <c r="I79" s="41">
        <f t="shared" si="15"/>
        <v>236.20000000000005</v>
      </c>
      <c r="J79" s="41">
        <f t="shared" si="15"/>
        <v>236.20000000000005</v>
      </c>
      <c r="K79" s="41">
        <f t="shared" si="15"/>
        <v>236.20000000000005</v>
      </c>
      <c r="L79" s="41">
        <f t="shared" si="15"/>
        <v>236.20000000000005</v>
      </c>
      <c r="M79" s="41">
        <f t="shared" si="15"/>
        <v>200.34000000000003</v>
      </c>
      <c r="N79" s="41">
        <f t="shared" si="15"/>
        <v>252.34200000000004</v>
      </c>
      <c r="O79" s="41">
        <f t="shared" si="15"/>
        <v>200.34000000000003</v>
      </c>
      <c r="P79" s="41">
        <f t="shared" si="15"/>
        <v>200.34000000000003</v>
      </c>
      <c r="Q79" s="41">
        <f t="shared" si="15"/>
        <v>200.34000000000003</v>
      </c>
      <c r="R79" s="41">
        <f t="shared" si="15"/>
        <v>200.34000000000003</v>
      </c>
      <c r="S79" s="41">
        <f t="shared" si="15"/>
        <v>200.34000000000003</v>
      </c>
      <c r="T79" s="41">
        <f t="shared" si="15"/>
        <v>280.22400000000005</v>
      </c>
      <c r="U79" s="41">
        <f t="shared" si="15"/>
        <v>200.34000000000003</v>
      </c>
      <c r="V79" s="41">
        <f t="shared" si="15"/>
        <v>200.34000000000003</v>
      </c>
      <c r="W79" s="41">
        <f t="shared" si="15"/>
        <v>200.34000000000003</v>
      </c>
      <c r="X79" s="41">
        <f t="shared" si="15"/>
        <v>200.34000000000003</v>
      </c>
      <c r="Y79" s="41">
        <f t="shared" si="15"/>
        <v>200.34000000000003</v>
      </c>
      <c r="Z79" s="41">
        <f t="shared" si="15"/>
        <v>200.34000000000003</v>
      </c>
      <c r="AA79" s="41">
        <f t="shared" si="15"/>
        <v>644.29470000000015</v>
      </c>
      <c r="AB79" s="19"/>
    </row>
    <row r="80" spans="1:28">
      <c r="A80" s="94" t="s">
        <v>31</v>
      </c>
      <c r="B80" s="88">
        <f t="shared" ref="B80:AA80" si="16">B79/(1+$B$5)^B28</f>
        <v>86</v>
      </c>
      <c r="C80" s="88">
        <f t="shared" si="16"/>
        <v>222.83018867924531</v>
      </c>
      <c r="D80" s="88">
        <f t="shared" si="16"/>
        <v>210.21715913136347</v>
      </c>
      <c r="E80" s="88">
        <f t="shared" si="16"/>
        <v>198.31807465222968</v>
      </c>
      <c r="F80" s="88">
        <f t="shared" si="16"/>
        <v>187.09252325682044</v>
      </c>
      <c r="G80" s="88">
        <f t="shared" si="16"/>
        <v>176.50238043096266</v>
      </c>
      <c r="H80" s="88">
        <f t="shared" si="16"/>
        <v>166.51167965185158</v>
      </c>
      <c r="I80" s="88">
        <f t="shared" si="16"/>
        <v>157.0864902375958</v>
      </c>
      <c r="J80" s="88">
        <f t="shared" si="16"/>
        <v>148.19480211093943</v>
      </c>
      <c r="K80" s="88">
        <f t="shared" si="16"/>
        <v>139.80641708579194</v>
      </c>
      <c r="L80" s="88">
        <f t="shared" si="16"/>
        <v>131.89284630735088</v>
      </c>
      <c r="M80" s="88">
        <f t="shared" si="16"/>
        <v>105.53661283695727</v>
      </c>
      <c r="N80" s="88">
        <f t="shared" si="16"/>
        <v>125.40624314374747</v>
      </c>
      <c r="O80" s="88">
        <f t="shared" si="16"/>
        <v>93.927209716053099</v>
      </c>
      <c r="P80" s="88">
        <f t="shared" si="16"/>
        <v>88.610575203823686</v>
      </c>
      <c r="Q80" s="88">
        <f t="shared" si="16"/>
        <v>83.594882267758166</v>
      </c>
      <c r="R80" s="88">
        <f t="shared" si="16"/>
        <v>78.863096479017159</v>
      </c>
      <c r="S80" s="88">
        <f t="shared" si="16"/>
        <v>74.399147621714292</v>
      </c>
      <c r="T80" s="88">
        <f t="shared" si="16"/>
        <v>98.174738525390168</v>
      </c>
      <c r="U80" s="88">
        <f t="shared" si="16"/>
        <v>66.214976523419622</v>
      </c>
      <c r="V80" s="88">
        <f t="shared" si="16"/>
        <v>62.466958984358136</v>
      </c>
      <c r="W80" s="88">
        <f t="shared" si="16"/>
        <v>58.931093381469928</v>
      </c>
      <c r="X80" s="88">
        <f t="shared" si="16"/>
        <v>55.595371114594265</v>
      </c>
      <c r="Y80" s="88">
        <f t="shared" si="16"/>
        <v>52.448463315654962</v>
      </c>
      <c r="Z80" s="88">
        <f t="shared" si="16"/>
        <v>49.479682373259408</v>
      </c>
      <c r="AA80" s="88">
        <f t="shared" si="16"/>
        <v>150.11978274091808</v>
      </c>
      <c r="AB80" s="11"/>
    </row>
    <row r="81" spans="1:28">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row>
    <row r="82" spans="1:28">
      <c r="A82" s="268" t="s">
        <v>438</v>
      </c>
      <c r="B82" s="269">
        <f>B79-B63</f>
        <v>-282.76</v>
      </c>
      <c r="C82" s="269">
        <f t="shared" ref="C82:AA82" si="17">C79-C63</f>
        <v>25.030000000000058</v>
      </c>
      <c r="D82" s="269">
        <f t="shared" si="17"/>
        <v>25.030000000000058</v>
      </c>
      <c r="E82" s="269">
        <f t="shared" si="17"/>
        <v>25.030000000000058</v>
      </c>
      <c r="F82" s="269">
        <f t="shared" si="17"/>
        <v>25.030000000000058</v>
      </c>
      <c r="G82" s="269">
        <f t="shared" si="17"/>
        <v>25.030000000000058</v>
      </c>
      <c r="H82" s="269">
        <f t="shared" si="17"/>
        <v>25.030000000000058</v>
      </c>
      <c r="I82" s="269">
        <f t="shared" si="17"/>
        <v>25.030000000000058</v>
      </c>
      <c r="J82" s="269">
        <f t="shared" si="17"/>
        <v>25.030000000000058</v>
      </c>
      <c r="K82" s="269">
        <f t="shared" si="17"/>
        <v>25.030000000000058</v>
      </c>
      <c r="L82" s="269">
        <f t="shared" si="17"/>
        <v>25.030000000000058</v>
      </c>
      <c r="M82" s="269">
        <f t="shared" si="17"/>
        <v>-10.829999999999956</v>
      </c>
      <c r="N82" s="269">
        <f t="shared" si="17"/>
        <v>41.172000000000054</v>
      </c>
      <c r="O82" s="269">
        <f t="shared" si="17"/>
        <v>-10.829999999999956</v>
      </c>
      <c r="P82" s="269">
        <f t="shared" si="17"/>
        <v>-10.829999999999956</v>
      </c>
      <c r="Q82" s="269">
        <f t="shared" si="17"/>
        <v>-10.829999999999956</v>
      </c>
      <c r="R82" s="269">
        <f t="shared" si="17"/>
        <v>-10.829999999999956</v>
      </c>
      <c r="S82" s="269">
        <f t="shared" si="17"/>
        <v>-10.829999999999956</v>
      </c>
      <c r="T82" s="269">
        <f t="shared" si="17"/>
        <v>69.054000000000059</v>
      </c>
      <c r="U82" s="269">
        <f t="shared" si="17"/>
        <v>-10.829999999999956</v>
      </c>
      <c r="V82" s="269">
        <f t="shared" si="17"/>
        <v>-10.829999999999956</v>
      </c>
      <c r="W82" s="269">
        <f t="shared" si="17"/>
        <v>-10.829999999999956</v>
      </c>
      <c r="X82" s="269">
        <f t="shared" si="17"/>
        <v>-10.829999999999956</v>
      </c>
      <c r="Y82" s="269">
        <f t="shared" si="17"/>
        <v>-10.829999999999956</v>
      </c>
      <c r="Z82" s="269">
        <f t="shared" si="17"/>
        <v>-10.829999999999956</v>
      </c>
      <c r="AA82" s="269">
        <f t="shared" si="17"/>
        <v>433.12470000000019</v>
      </c>
      <c r="AB82" s="10"/>
    </row>
    <row r="83" spans="1:28">
      <c r="A83" s="270" t="s">
        <v>55</v>
      </c>
      <c r="B83" s="271">
        <f t="shared" ref="B83:AA83" si="18">B82/(1+$B$5)^B28</f>
        <v>-282.76</v>
      </c>
      <c r="C83" s="271">
        <f t="shared" si="18"/>
        <v>23.613207547169864</v>
      </c>
      <c r="D83" s="271">
        <f t="shared" si="18"/>
        <v>22.276610893556473</v>
      </c>
      <c r="E83" s="271">
        <f t="shared" si="18"/>
        <v>21.015670654298557</v>
      </c>
      <c r="F83" s="271">
        <f t="shared" si="18"/>
        <v>19.826104390847696</v>
      </c>
      <c r="G83" s="271">
        <f t="shared" si="18"/>
        <v>18.703872066837448</v>
      </c>
      <c r="H83" s="271">
        <f t="shared" si="18"/>
        <v>17.645162327205139</v>
      </c>
      <c r="I83" s="271">
        <f t="shared" si="18"/>
        <v>16.646379553967108</v>
      </c>
      <c r="J83" s="271">
        <f t="shared" si="18"/>
        <v>15.704131654685954</v>
      </c>
      <c r="K83" s="271">
        <f t="shared" si="18"/>
        <v>14.815218542156559</v>
      </c>
      <c r="L83" s="271">
        <f t="shared" si="18"/>
        <v>13.976621266185433</v>
      </c>
      <c r="M83" s="271">
        <f t="shared" si="18"/>
        <v>-5.7051088999912274</v>
      </c>
      <c r="N83" s="271">
        <f t="shared" si="18"/>
        <v>20.461222637192293</v>
      </c>
      <c r="O83" s="271">
        <f t="shared" si="18"/>
        <v>-5.077526610885748</v>
      </c>
      <c r="P83" s="271">
        <f t="shared" si="18"/>
        <v>-4.7901194442318378</v>
      </c>
      <c r="Q83" s="271">
        <f t="shared" si="18"/>
        <v>-4.5189806077658838</v>
      </c>
      <c r="R83" s="271">
        <f t="shared" si="18"/>
        <v>-4.2631892526093251</v>
      </c>
      <c r="S83" s="271">
        <f t="shared" si="18"/>
        <v>-4.0218766534050232</v>
      </c>
      <c r="T83" s="271">
        <f t="shared" si="18"/>
        <v>24.192640152636095</v>
      </c>
      <c r="U83" s="271">
        <f t="shared" si="18"/>
        <v>-3.5794559037068554</v>
      </c>
      <c r="V83" s="271">
        <f t="shared" si="18"/>
        <v>-3.3768451921762788</v>
      </c>
      <c r="W83" s="271">
        <f t="shared" si="18"/>
        <v>-3.185703011487055</v>
      </c>
      <c r="X83" s="271">
        <f t="shared" si="18"/>
        <v>-3.0053801995160896</v>
      </c>
      <c r="Y83" s="271">
        <f t="shared" si="18"/>
        <v>-2.8352643391661219</v>
      </c>
      <c r="Z83" s="271">
        <f t="shared" si="18"/>
        <v>-2.6747776784586059</v>
      </c>
      <c r="AA83" s="271">
        <f t="shared" si="18"/>
        <v>100.91746193741052</v>
      </c>
      <c r="AB83" s="10"/>
    </row>
    <row r="84" spans="1:28">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row>
    <row r="85" spans="1:28">
      <c r="A85" s="369" t="s">
        <v>474</v>
      </c>
      <c r="B85" s="370"/>
      <c r="C85" s="10"/>
      <c r="D85" s="249"/>
    </row>
    <row r="86" spans="1:28">
      <c r="A86" s="25" t="s">
        <v>54</v>
      </c>
      <c r="B86" s="277">
        <f>SUM(B63:AA63)</f>
        <v>5648.0100000000011</v>
      </c>
      <c r="C86" s="10"/>
      <c r="D86" s="249"/>
    </row>
    <row r="87" spans="1:28">
      <c r="A87" s="35" t="s">
        <v>42</v>
      </c>
      <c r="B87" s="276">
        <f>SUM(B64:AA64)</f>
        <v>3068.2213199415373</v>
      </c>
      <c r="C87" s="10"/>
    </row>
    <row r="88" spans="1:28">
      <c r="A88" s="25" t="s">
        <v>53</v>
      </c>
      <c r="B88" s="277">
        <f>SUM(B79:AA79)</f>
        <v>6028.9407000000019</v>
      </c>
      <c r="C88" s="10"/>
    </row>
    <row r="89" spans="1:28">
      <c r="A89" s="37" t="s">
        <v>22</v>
      </c>
      <c r="B89" s="278">
        <f>SUM(B80:AA80)</f>
        <v>3068.2213957722879</v>
      </c>
      <c r="C89" s="32"/>
    </row>
    <row r="90" spans="1:28">
      <c r="A90" s="150"/>
      <c r="B90" s="31"/>
      <c r="C90" s="32"/>
    </row>
    <row r="91" spans="1:28">
      <c r="A91" s="10"/>
      <c r="B91" s="10"/>
      <c r="C91" s="10"/>
    </row>
    <row r="92" spans="1:28">
      <c r="A92" s="362" t="s">
        <v>430</v>
      </c>
      <c r="B92" s="363"/>
      <c r="C92" s="10"/>
      <c r="D92" s="249"/>
    </row>
    <row r="93" spans="1:28">
      <c r="A93" s="40" t="s">
        <v>23</v>
      </c>
      <c r="B93" s="128">
        <f>SUM(B80:AA80)-SUM(B64:AA64)</f>
        <v>7.5830750574823469E-5</v>
      </c>
      <c r="C93" s="10"/>
      <c r="D93" s="253"/>
    </row>
    <row r="94" spans="1:28">
      <c r="A94" s="40" t="s">
        <v>24</v>
      </c>
      <c r="B94" s="128">
        <f>B93+B93/(((1+$B$5)^AA28)-1)</f>
        <v>9.8866512617365777E-5</v>
      </c>
      <c r="C94" s="10"/>
    </row>
    <row r="95" spans="1:28">
      <c r="A95" s="40" t="s">
        <v>25</v>
      </c>
      <c r="B95" s="128">
        <f>B94*B5</f>
        <v>5.9319907570419463E-6</v>
      </c>
      <c r="C95" s="10"/>
    </row>
    <row r="96" spans="1:28">
      <c r="A96" s="40" t="s">
        <v>43</v>
      </c>
      <c r="B96" s="201">
        <f>IRR(B82:AA82)</f>
        <v>6.0000024131481089E-2</v>
      </c>
      <c r="C96" s="10"/>
    </row>
    <row r="97" spans="1:9">
      <c r="A97" s="272"/>
      <c r="B97" s="273"/>
      <c r="C97" s="10"/>
    </row>
    <row r="98" spans="1:9" ht="68">
      <c r="A98" s="280" t="s">
        <v>510</v>
      </c>
      <c r="B98" s="10"/>
      <c r="C98" s="10"/>
    </row>
    <row r="99" spans="1:9">
      <c r="A99" s="10"/>
      <c r="B99" s="10"/>
      <c r="C99" s="10"/>
    </row>
    <row r="100" spans="1:9">
      <c r="A100" s="132"/>
      <c r="B100" s="132"/>
      <c r="C100" s="132"/>
      <c r="D100" s="132"/>
      <c r="E100" s="132"/>
      <c r="F100" s="132"/>
      <c r="G100" s="132"/>
      <c r="H100" s="132"/>
      <c r="I100" s="132"/>
    </row>
    <row r="101" spans="1:9">
      <c r="A101" s="132"/>
      <c r="B101" s="132"/>
      <c r="C101" s="248"/>
      <c r="D101" s="247"/>
      <c r="E101" s="247"/>
      <c r="F101" s="132"/>
      <c r="G101" s="132"/>
      <c r="H101" s="132"/>
      <c r="I101" s="132"/>
    </row>
    <row r="102" spans="1:9">
      <c r="A102" s="132"/>
      <c r="B102" s="284"/>
      <c r="C102" s="403"/>
      <c r="D102" s="403"/>
      <c r="E102" s="284"/>
      <c r="F102" s="284"/>
      <c r="G102" s="284"/>
      <c r="H102" s="284"/>
      <c r="I102" s="132"/>
    </row>
    <row r="103" spans="1:9">
      <c r="A103" s="132"/>
      <c r="B103" s="132"/>
      <c r="C103" s="255"/>
      <c r="D103" s="132"/>
      <c r="E103" s="255"/>
      <c r="F103" s="255"/>
      <c r="G103" s="132"/>
      <c r="H103" s="255"/>
      <c r="I103" s="132"/>
    </row>
    <row r="104" spans="1:9">
      <c r="A104" s="132"/>
      <c r="B104" s="132"/>
      <c r="C104" s="132"/>
      <c r="D104" s="132"/>
      <c r="E104" s="256"/>
      <c r="F104" s="132"/>
      <c r="G104" s="132"/>
      <c r="H104" s="132"/>
      <c r="I104" s="132"/>
    </row>
    <row r="105" spans="1:9">
      <c r="A105" s="132"/>
      <c r="B105" s="257"/>
      <c r="C105" s="132"/>
      <c r="D105" s="132"/>
      <c r="E105" s="256"/>
      <c r="F105" s="132"/>
      <c r="G105" s="255"/>
      <c r="H105" s="132"/>
      <c r="I105" s="132"/>
    </row>
    <row r="106" spans="1:9">
      <c r="A106" s="132"/>
      <c r="B106" s="132"/>
      <c r="C106" s="132"/>
      <c r="D106" s="132"/>
      <c r="E106" s="132"/>
      <c r="F106" s="132"/>
      <c r="G106" s="132"/>
      <c r="H106" s="132"/>
      <c r="I106" s="132"/>
    </row>
    <row r="107" spans="1:9">
      <c r="A107" s="132"/>
      <c r="B107" s="132"/>
      <c r="C107" s="132"/>
      <c r="D107" s="132"/>
      <c r="E107" s="132"/>
      <c r="F107" s="132"/>
      <c r="G107" s="132"/>
      <c r="H107" s="132"/>
      <c r="I107" s="132"/>
    </row>
    <row r="108" spans="1:9">
      <c r="A108" s="251"/>
      <c r="B108" s="132"/>
      <c r="C108" s="132"/>
      <c r="D108" s="132"/>
      <c r="E108" s="132"/>
      <c r="F108" s="132"/>
      <c r="G108" s="132"/>
      <c r="H108" s="132"/>
      <c r="I108" s="132"/>
    </row>
    <row r="109" spans="1:9">
      <c r="A109" s="132"/>
      <c r="B109" s="132"/>
      <c r="C109" s="132"/>
      <c r="D109" s="132"/>
      <c r="E109" s="132"/>
      <c r="F109" s="132"/>
      <c r="G109" s="132"/>
      <c r="H109" s="132"/>
      <c r="I109" s="132"/>
    </row>
  </sheetData>
  <mergeCells count="19">
    <mergeCell ref="C102:D102"/>
    <mergeCell ref="J66:K66"/>
    <mergeCell ref="A1:B2"/>
    <mergeCell ref="A3:B3"/>
    <mergeCell ref="A29:AA29"/>
    <mergeCell ref="A36:AA36"/>
    <mergeCell ref="A27:AF27"/>
    <mergeCell ref="A41:AA41"/>
    <mergeCell ref="A46:AA46"/>
    <mergeCell ref="A54:AA54"/>
    <mergeCell ref="A59:AA59"/>
    <mergeCell ref="A92:B92"/>
    <mergeCell ref="A85:B85"/>
    <mergeCell ref="G66:H66"/>
    <mergeCell ref="G67:H67"/>
    <mergeCell ref="G69:H69"/>
    <mergeCell ref="M66:Z66"/>
    <mergeCell ref="M68:Y68"/>
    <mergeCell ref="G68:H6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884E-D3C1-4E8E-8DFF-C8938066E29D}">
  <sheetPr>
    <pageSetUpPr fitToPage="1"/>
  </sheetPr>
  <dimension ref="A1:AF1071"/>
  <sheetViews>
    <sheetView zoomScaleNormal="100" workbookViewId="0"/>
  </sheetViews>
  <sheetFormatPr baseColWidth="10" defaultColWidth="8.83203125" defaultRowHeight="13"/>
  <cols>
    <col min="1" max="1" width="37" style="5" customWidth="1"/>
    <col min="2" max="2" width="9.1640625" style="5" customWidth="1"/>
    <col min="3" max="3" width="10.5" style="5" customWidth="1"/>
    <col min="4" max="4" width="11.1640625" style="5" customWidth="1"/>
    <col min="5" max="5" width="12.83203125" style="5" customWidth="1"/>
    <col min="6" max="6" width="11.83203125" style="5" customWidth="1"/>
    <col min="7" max="7" width="19.33203125" style="5" customWidth="1"/>
    <col min="8" max="8" width="8.83203125" style="5"/>
    <col min="9" max="9" width="9.33203125" style="5" bestFit="1" customWidth="1"/>
    <col min="10" max="256" width="8.83203125" style="5"/>
    <col min="257" max="257" width="32.1640625" style="5" customWidth="1"/>
    <col min="258" max="258" width="9.1640625" style="5" customWidth="1"/>
    <col min="259" max="259" width="10.5" style="5" customWidth="1"/>
    <col min="260" max="260" width="11.1640625" style="5" customWidth="1"/>
    <col min="261" max="261" width="12.83203125" style="5" customWidth="1"/>
    <col min="262" max="262" width="11.83203125" style="5" customWidth="1"/>
    <col min="263" max="263" width="12" style="5" customWidth="1"/>
    <col min="264" max="512" width="8.83203125" style="5"/>
    <col min="513" max="513" width="32.1640625" style="5" customWidth="1"/>
    <col min="514" max="514" width="9.1640625" style="5" customWidth="1"/>
    <col min="515" max="515" width="10.5" style="5" customWidth="1"/>
    <col min="516" max="516" width="11.1640625" style="5" customWidth="1"/>
    <col min="517" max="517" width="12.83203125" style="5" customWidth="1"/>
    <col min="518" max="518" width="11.83203125" style="5" customWidth="1"/>
    <col min="519" max="519" width="12" style="5" customWidth="1"/>
    <col min="520" max="768" width="8.83203125" style="5"/>
    <col min="769" max="769" width="32.1640625" style="5" customWidth="1"/>
    <col min="770" max="770" width="9.1640625" style="5" customWidth="1"/>
    <col min="771" max="771" width="10.5" style="5" customWidth="1"/>
    <col min="772" max="772" width="11.1640625" style="5" customWidth="1"/>
    <col min="773" max="773" width="12.83203125" style="5" customWidth="1"/>
    <col min="774" max="774" width="11.83203125" style="5" customWidth="1"/>
    <col min="775" max="775" width="12" style="5" customWidth="1"/>
    <col min="776" max="1024" width="8.83203125" style="5"/>
    <col min="1025" max="1025" width="32.1640625" style="5" customWidth="1"/>
    <col min="1026" max="1026" width="9.1640625" style="5" customWidth="1"/>
    <col min="1027" max="1027" width="10.5" style="5" customWidth="1"/>
    <col min="1028" max="1028" width="11.1640625" style="5" customWidth="1"/>
    <col min="1029" max="1029" width="12.83203125" style="5" customWidth="1"/>
    <col min="1030" max="1030" width="11.83203125" style="5" customWidth="1"/>
    <col min="1031" max="1031" width="12" style="5" customWidth="1"/>
    <col min="1032" max="1280" width="8.83203125" style="5"/>
    <col min="1281" max="1281" width="32.1640625" style="5" customWidth="1"/>
    <col min="1282" max="1282" width="9.1640625" style="5" customWidth="1"/>
    <col min="1283" max="1283" width="10.5" style="5" customWidth="1"/>
    <col min="1284" max="1284" width="11.1640625" style="5" customWidth="1"/>
    <col min="1285" max="1285" width="12.83203125" style="5" customWidth="1"/>
    <col min="1286" max="1286" width="11.83203125" style="5" customWidth="1"/>
    <col min="1287" max="1287" width="12" style="5" customWidth="1"/>
    <col min="1288" max="1536" width="8.83203125" style="5"/>
    <col min="1537" max="1537" width="32.1640625" style="5" customWidth="1"/>
    <col min="1538" max="1538" width="9.1640625" style="5" customWidth="1"/>
    <col min="1539" max="1539" width="10.5" style="5" customWidth="1"/>
    <col min="1540" max="1540" width="11.1640625" style="5" customWidth="1"/>
    <col min="1541" max="1541" width="12.83203125" style="5" customWidth="1"/>
    <col min="1542" max="1542" width="11.83203125" style="5" customWidth="1"/>
    <col min="1543" max="1543" width="12" style="5" customWidth="1"/>
    <col min="1544" max="1792" width="8.83203125" style="5"/>
    <col min="1793" max="1793" width="32.1640625" style="5" customWidth="1"/>
    <col min="1794" max="1794" width="9.1640625" style="5" customWidth="1"/>
    <col min="1795" max="1795" width="10.5" style="5" customWidth="1"/>
    <col min="1796" max="1796" width="11.1640625" style="5" customWidth="1"/>
    <col min="1797" max="1797" width="12.83203125" style="5" customWidth="1"/>
    <col min="1798" max="1798" width="11.83203125" style="5" customWidth="1"/>
    <col min="1799" max="1799" width="12" style="5" customWidth="1"/>
    <col min="1800" max="2048" width="8.83203125" style="5"/>
    <col min="2049" max="2049" width="32.1640625" style="5" customWidth="1"/>
    <col min="2050" max="2050" width="9.1640625" style="5" customWidth="1"/>
    <col min="2051" max="2051" width="10.5" style="5" customWidth="1"/>
    <col min="2052" max="2052" width="11.1640625" style="5" customWidth="1"/>
    <col min="2053" max="2053" width="12.83203125" style="5" customWidth="1"/>
    <col min="2054" max="2054" width="11.83203125" style="5" customWidth="1"/>
    <col min="2055" max="2055" width="12" style="5" customWidth="1"/>
    <col min="2056" max="2304" width="8.83203125" style="5"/>
    <col min="2305" max="2305" width="32.1640625" style="5" customWidth="1"/>
    <col min="2306" max="2306" width="9.1640625" style="5" customWidth="1"/>
    <col min="2307" max="2307" width="10.5" style="5" customWidth="1"/>
    <col min="2308" max="2308" width="11.1640625" style="5" customWidth="1"/>
    <col min="2309" max="2309" width="12.83203125" style="5" customWidth="1"/>
    <col min="2310" max="2310" width="11.83203125" style="5" customWidth="1"/>
    <col min="2311" max="2311" width="12" style="5" customWidth="1"/>
    <col min="2312" max="2560" width="8.83203125" style="5"/>
    <col min="2561" max="2561" width="32.1640625" style="5" customWidth="1"/>
    <col min="2562" max="2562" width="9.1640625" style="5" customWidth="1"/>
    <col min="2563" max="2563" width="10.5" style="5" customWidth="1"/>
    <col min="2564" max="2564" width="11.1640625" style="5" customWidth="1"/>
    <col min="2565" max="2565" width="12.83203125" style="5" customWidth="1"/>
    <col min="2566" max="2566" width="11.83203125" style="5" customWidth="1"/>
    <col min="2567" max="2567" width="12" style="5" customWidth="1"/>
    <col min="2568" max="2816" width="8.83203125" style="5"/>
    <col min="2817" max="2817" width="32.1640625" style="5" customWidth="1"/>
    <col min="2818" max="2818" width="9.1640625" style="5" customWidth="1"/>
    <col min="2819" max="2819" width="10.5" style="5" customWidth="1"/>
    <col min="2820" max="2820" width="11.1640625" style="5" customWidth="1"/>
    <col min="2821" max="2821" width="12.83203125" style="5" customWidth="1"/>
    <col min="2822" max="2822" width="11.83203125" style="5" customWidth="1"/>
    <col min="2823" max="2823" width="12" style="5" customWidth="1"/>
    <col min="2824" max="3072" width="8.83203125" style="5"/>
    <col min="3073" max="3073" width="32.1640625" style="5" customWidth="1"/>
    <col min="3074" max="3074" width="9.1640625" style="5" customWidth="1"/>
    <col min="3075" max="3075" width="10.5" style="5" customWidth="1"/>
    <col min="3076" max="3076" width="11.1640625" style="5" customWidth="1"/>
    <col min="3077" max="3077" width="12.83203125" style="5" customWidth="1"/>
    <col min="3078" max="3078" width="11.83203125" style="5" customWidth="1"/>
    <col min="3079" max="3079" width="12" style="5" customWidth="1"/>
    <col min="3080" max="3328" width="8.83203125" style="5"/>
    <col min="3329" max="3329" width="32.1640625" style="5" customWidth="1"/>
    <col min="3330" max="3330" width="9.1640625" style="5" customWidth="1"/>
    <col min="3331" max="3331" width="10.5" style="5" customWidth="1"/>
    <col min="3332" max="3332" width="11.1640625" style="5" customWidth="1"/>
    <col min="3333" max="3333" width="12.83203125" style="5" customWidth="1"/>
    <col min="3334" max="3334" width="11.83203125" style="5" customWidth="1"/>
    <col min="3335" max="3335" width="12" style="5" customWidth="1"/>
    <col min="3336" max="3584" width="8.83203125" style="5"/>
    <col min="3585" max="3585" width="32.1640625" style="5" customWidth="1"/>
    <col min="3586" max="3586" width="9.1640625" style="5" customWidth="1"/>
    <col min="3587" max="3587" width="10.5" style="5" customWidth="1"/>
    <col min="3588" max="3588" width="11.1640625" style="5" customWidth="1"/>
    <col min="3589" max="3589" width="12.83203125" style="5" customWidth="1"/>
    <col min="3590" max="3590" width="11.83203125" style="5" customWidth="1"/>
    <col min="3591" max="3591" width="12" style="5" customWidth="1"/>
    <col min="3592" max="3840" width="8.83203125" style="5"/>
    <col min="3841" max="3841" width="32.1640625" style="5" customWidth="1"/>
    <col min="3842" max="3842" width="9.1640625" style="5" customWidth="1"/>
    <col min="3843" max="3843" width="10.5" style="5" customWidth="1"/>
    <col min="3844" max="3844" width="11.1640625" style="5" customWidth="1"/>
    <col min="3845" max="3845" width="12.83203125" style="5" customWidth="1"/>
    <col min="3846" max="3846" width="11.83203125" style="5" customWidth="1"/>
    <col min="3847" max="3847" width="12" style="5" customWidth="1"/>
    <col min="3848" max="4096" width="8.83203125" style="5"/>
    <col min="4097" max="4097" width="32.1640625" style="5" customWidth="1"/>
    <col min="4098" max="4098" width="9.1640625" style="5" customWidth="1"/>
    <col min="4099" max="4099" width="10.5" style="5" customWidth="1"/>
    <col min="4100" max="4100" width="11.1640625" style="5" customWidth="1"/>
    <col min="4101" max="4101" width="12.83203125" style="5" customWidth="1"/>
    <col min="4102" max="4102" width="11.83203125" style="5" customWidth="1"/>
    <col min="4103" max="4103" width="12" style="5" customWidth="1"/>
    <col min="4104" max="4352" width="8.83203125" style="5"/>
    <col min="4353" max="4353" width="32.1640625" style="5" customWidth="1"/>
    <col min="4354" max="4354" width="9.1640625" style="5" customWidth="1"/>
    <col min="4355" max="4355" width="10.5" style="5" customWidth="1"/>
    <col min="4356" max="4356" width="11.1640625" style="5" customWidth="1"/>
    <col min="4357" max="4357" width="12.83203125" style="5" customWidth="1"/>
    <col min="4358" max="4358" width="11.83203125" style="5" customWidth="1"/>
    <col min="4359" max="4359" width="12" style="5" customWidth="1"/>
    <col min="4360" max="4608" width="8.83203125" style="5"/>
    <col min="4609" max="4609" width="32.1640625" style="5" customWidth="1"/>
    <col min="4610" max="4610" width="9.1640625" style="5" customWidth="1"/>
    <col min="4611" max="4611" width="10.5" style="5" customWidth="1"/>
    <col min="4612" max="4612" width="11.1640625" style="5" customWidth="1"/>
    <col min="4613" max="4613" width="12.83203125" style="5" customWidth="1"/>
    <col min="4614" max="4614" width="11.83203125" style="5" customWidth="1"/>
    <col min="4615" max="4615" width="12" style="5" customWidth="1"/>
    <col min="4616" max="4864" width="8.83203125" style="5"/>
    <col min="4865" max="4865" width="32.1640625" style="5" customWidth="1"/>
    <col min="4866" max="4866" width="9.1640625" style="5" customWidth="1"/>
    <col min="4867" max="4867" width="10.5" style="5" customWidth="1"/>
    <col min="4868" max="4868" width="11.1640625" style="5" customWidth="1"/>
    <col min="4869" max="4869" width="12.83203125" style="5" customWidth="1"/>
    <col min="4870" max="4870" width="11.83203125" style="5" customWidth="1"/>
    <col min="4871" max="4871" width="12" style="5" customWidth="1"/>
    <col min="4872" max="5120" width="8.83203125" style="5"/>
    <col min="5121" max="5121" width="32.1640625" style="5" customWidth="1"/>
    <col min="5122" max="5122" width="9.1640625" style="5" customWidth="1"/>
    <col min="5123" max="5123" width="10.5" style="5" customWidth="1"/>
    <col min="5124" max="5124" width="11.1640625" style="5" customWidth="1"/>
    <col min="5125" max="5125" width="12.83203125" style="5" customWidth="1"/>
    <col min="5126" max="5126" width="11.83203125" style="5" customWidth="1"/>
    <col min="5127" max="5127" width="12" style="5" customWidth="1"/>
    <col min="5128" max="5376" width="8.83203125" style="5"/>
    <col min="5377" max="5377" width="32.1640625" style="5" customWidth="1"/>
    <col min="5378" max="5378" width="9.1640625" style="5" customWidth="1"/>
    <col min="5379" max="5379" width="10.5" style="5" customWidth="1"/>
    <col min="5380" max="5380" width="11.1640625" style="5" customWidth="1"/>
    <col min="5381" max="5381" width="12.83203125" style="5" customWidth="1"/>
    <col min="5382" max="5382" width="11.83203125" style="5" customWidth="1"/>
    <col min="5383" max="5383" width="12" style="5" customWidth="1"/>
    <col min="5384" max="5632" width="8.83203125" style="5"/>
    <col min="5633" max="5633" width="32.1640625" style="5" customWidth="1"/>
    <col min="5634" max="5634" width="9.1640625" style="5" customWidth="1"/>
    <col min="5635" max="5635" width="10.5" style="5" customWidth="1"/>
    <col min="5636" max="5636" width="11.1640625" style="5" customWidth="1"/>
    <col min="5637" max="5637" width="12.83203125" style="5" customWidth="1"/>
    <col min="5638" max="5638" width="11.83203125" style="5" customWidth="1"/>
    <col min="5639" max="5639" width="12" style="5" customWidth="1"/>
    <col min="5640" max="5888" width="8.83203125" style="5"/>
    <col min="5889" max="5889" width="32.1640625" style="5" customWidth="1"/>
    <col min="5890" max="5890" width="9.1640625" style="5" customWidth="1"/>
    <col min="5891" max="5891" width="10.5" style="5" customWidth="1"/>
    <col min="5892" max="5892" width="11.1640625" style="5" customWidth="1"/>
    <col min="5893" max="5893" width="12.83203125" style="5" customWidth="1"/>
    <col min="5894" max="5894" width="11.83203125" style="5" customWidth="1"/>
    <col min="5895" max="5895" width="12" style="5" customWidth="1"/>
    <col min="5896" max="6144" width="8.83203125" style="5"/>
    <col min="6145" max="6145" width="32.1640625" style="5" customWidth="1"/>
    <col min="6146" max="6146" width="9.1640625" style="5" customWidth="1"/>
    <col min="6147" max="6147" width="10.5" style="5" customWidth="1"/>
    <col min="6148" max="6148" width="11.1640625" style="5" customWidth="1"/>
    <col min="6149" max="6149" width="12.83203125" style="5" customWidth="1"/>
    <col min="6150" max="6150" width="11.83203125" style="5" customWidth="1"/>
    <col min="6151" max="6151" width="12" style="5" customWidth="1"/>
    <col min="6152" max="6400" width="8.83203125" style="5"/>
    <col min="6401" max="6401" width="32.1640625" style="5" customWidth="1"/>
    <col min="6402" max="6402" width="9.1640625" style="5" customWidth="1"/>
    <col min="6403" max="6403" width="10.5" style="5" customWidth="1"/>
    <col min="6404" max="6404" width="11.1640625" style="5" customWidth="1"/>
    <col min="6405" max="6405" width="12.83203125" style="5" customWidth="1"/>
    <col min="6406" max="6406" width="11.83203125" style="5" customWidth="1"/>
    <col min="6407" max="6407" width="12" style="5" customWidth="1"/>
    <col min="6408" max="6656" width="8.83203125" style="5"/>
    <col min="6657" max="6657" width="32.1640625" style="5" customWidth="1"/>
    <col min="6658" max="6658" width="9.1640625" style="5" customWidth="1"/>
    <col min="6659" max="6659" width="10.5" style="5" customWidth="1"/>
    <col min="6660" max="6660" width="11.1640625" style="5" customWidth="1"/>
    <col min="6661" max="6661" width="12.83203125" style="5" customWidth="1"/>
    <col min="6662" max="6662" width="11.83203125" style="5" customWidth="1"/>
    <col min="6663" max="6663" width="12" style="5" customWidth="1"/>
    <col min="6664" max="6912" width="8.83203125" style="5"/>
    <col min="6913" max="6913" width="32.1640625" style="5" customWidth="1"/>
    <col min="6914" max="6914" width="9.1640625" style="5" customWidth="1"/>
    <col min="6915" max="6915" width="10.5" style="5" customWidth="1"/>
    <col min="6916" max="6916" width="11.1640625" style="5" customWidth="1"/>
    <col min="6917" max="6917" width="12.83203125" style="5" customWidth="1"/>
    <col min="6918" max="6918" width="11.83203125" style="5" customWidth="1"/>
    <col min="6919" max="6919" width="12" style="5" customWidth="1"/>
    <col min="6920" max="7168" width="8.83203125" style="5"/>
    <col min="7169" max="7169" width="32.1640625" style="5" customWidth="1"/>
    <col min="7170" max="7170" width="9.1640625" style="5" customWidth="1"/>
    <col min="7171" max="7171" width="10.5" style="5" customWidth="1"/>
    <col min="7172" max="7172" width="11.1640625" style="5" customWidth="1"/>
    <col min="7173" max="7173" width="12.83203125" style="5" customWidth="1"/>
    <col min="7174" max="7174" width="11.83203125" style="5" customWidth="1"/>
    <col min="7175" max="7175" width="12" style="5" customWidth="1"/>
    <col min="7176" max="7424" width="8.83203125" style="5"/>
    <col min="7425" max="7425" width="32.1640625" style="5" customWidth="1"/>
    <col min="7426" max="7426" width="9.1640625" style="5" customWidth="1"/>
    <col min="7427" max="7427" width="10.5" style="5" customWidth="1"/>
    <col min="7428" max="7428" width="11.1640625" style="5" customWidth="1"/>
    <col min="7429" max="7429" width="12.83203125" style="5" customWidth="1"/>
    <col min="7430" max="7430" width="11.83203125" style="5" customWidth="1"/>
    <col min="7431" max="7431" width="12" style="5" customWidth="1"/>
    <col min="7432" max="7680" width="8.83203125" style="5"/>
    <col min="7681" max="7681" width="32.1640625" style="5" customWidth="1"/>
    <col min="7682" max="7682" width="9.1640625" style="5" customWidth="1"/>
    <col min="7683" max="7683" width="10.5" style="5" customWidth="1"/>
    <col min="7684" max="7684" width="11.1640625" style="5" customWidth="1"/>
    <col min="7685" max="7685" width="12.83203125" style="5" customWidth="1"/>
    <col min="7686" max="7686" width="11.83203125" style="5" customWidth="1"/>
    <col min="7687" max="7687" width="12" style="5" customWidth="1"/>
    <col min="7688" max="7936" width="8.83203125" style="5"/>
    <col min="7937" max="7937" width="32.1640625" style="5" customWidth="1"/>
    <col min="7938" max="7938" width="9.1640625" style="5" customWidth="1"/>
    <col min="7939" max="7939" width="10.5" style="5" customWidth="1"/>
    <col min="7940" max="7940" width="11.1640625" style="5" customWidth="1"/>
    <col min="7941" max="7941" width="12.83203125" style="5" customWidth="1"/>
    <col min="7942" max="7942" width="11.83203125" style="5" customWidth="1"/>
    <col min="7943" max="7943" width="12" style="5" customWidth="1"/>
    <col min="7944" max="8192" width="8.83203125" style="5"/>
    <col min="8193" max="8193" width="32.1640625" style="5" customWidth="1"/>
    <col min="8194" max="8194" width="9.1640625" style="5" customWidth="1"/>
    <col min="8195" max="8195" width="10.5" style="5" customWidth="1"/>
    <col min="8196" max="8196" width="11.1640625" style="5" customWidth="1"/>
    <col min="8197" max="8197" width="12.83203125" style="5" customWidth="1"/>
    <col min="8198" max="8198" width="11.83203125" style="5" customWidth="1"/>
    <col min="8199" max="8199" width="12" style="5" customWidth="1"/>
    <col min="8200" max="8448" width="8.83203125" style="5"/>
    <col min="8449" max="8449" width="32.1640625" style="5" customWidth="1"/>
    <col min="8450" max="8450" width="9.1640625" style="5" customWidth="1"/>
    <col min="8451" max="8451" width="10.5" style="5" customWidth="1"/>
    <col min="8452" max="8452" width="11.1640625" style="5" customWidth="1"/>
    <col min="8453" max="8453" width="12.83203125" style="5" customWidth="1"/>
    <col min="8454" max="8454" width="11.83203125" style="5" customWidth="1"/>
    <col min="8455" max="8455" width="12" style="5" customWidth="1"/>
    <col min="8456" max="8704" width="8.83203125" style="5"/>
    <col min="8705" max="8705" width="32.1640625" style="5" customWidth="1"/>
    <col min="8706" max="8706" width="9.1640625" style="5" customWidth="1"/>
    <col min="8707" max="8707" width="10.5" style="5" customWidth="1"/>
    <col min="8708" max="8708" width="11.1640625" style="5" customWidth="1"/>
    <col min="8709" max="8709" width="12.83203125" style="5" customWidth="1"/>
    <col min="8710" max="8710" width="11.83203125" style="5" customWidth="1"/>
    <col min="8711" max="8711" width="12" style="5" customWidth="1"/>
    <col min="8712" max="8960" width="8.83203125" style="5"/>
    <col min="8961" max="8961" width="32.1640625" style="5" customWidth="1"/>
    <col min="8962" max="8962" width="9.1640625" style="5" customWidth="1"/>
    <col min="8963" max="8963" width="10.5" style="5" customWidth="1"/>
    <col min="8964" max="8964" width="11.1640625" style="5" customWidth="1"/>
    <col min="8965" max="8965" width="12.83203125" style="5" customWidth="1"/>
    <col min="8966" max="8966" width="11.83203125" style="5" customWidth="1"/>
    <col min="8967" max="8967" width="12" style="5" customWidth="1"/>
    <col min="8968" max="9216" width="8.83203125" style="5"/>
    <col min="9217" max="9217" width="32.1640625" style="5" customWidth="1"/>
    <col min="9218" max="9218" width="9.1640625" style="5" customWidth="1"/>
    <col min="9219" max="9219" width="10.5" style="5" customWidth="1"/>
    <col min="9220" max="9220" width="11.1640625" style="5" customWidth="1"/>
    <col min="9221" max="9221" width="12.83203125" style="5" customWidth="1"/>
    <col min="9222" max="9222" width="11.83203125" style="5" customWidth="1"/>
    <col min="9223" max="9223" width="12" style="5" customWidth="1"/>
    <col min="9224" max="9472" width="8.83203125" style="5"/>
    <col min="9473" max="9473" width="32.1640625" style="5" customWidth="1"/>
    <col min="9474" max="9474" width="9.1640625" style="5" customWidth="1"/>
    <col min="9475" max="9475" width="10.5" style="5" customWidth="1"/>
    <col min="9476" max="9476" width="11.1640625" style="5" customWidth="1"/>
    <col min="9477" max="9477" width="12.83203125" style="5" customWidth="1"/>
    <col min="9478" max="9478" width="11.83203125" style="5" customWidth="1"/>
    <col min="9479" max="9479" width="12" style="5" customWidth="1"/>
    <col min="9480" max="9728" width="8.83203125" style="5"/>
    <col min="9729" max="9729" width="32.1640625" style="5" customWidth="1"/>
    <col min="9730" max="9730" width="9.1640625" style="5" customWidth="1"/>
    <col min="9731" max="9731" width="10.5" style="5" customWidth="1"/>
    <col min="9732" max="9732" width="11.1640625" style="5" customWidth="1"/>
    <col min="9733" max="9733" width="12.83203125" style="5" customWidth="1"/>
    <col min="9734" max="9734" width="11.83203125" style="5" customWidth="1"/>
    <col min="9735" max="9735" width="12" style="5" customWidth="1"/>
    <col min="9736" max="9984" width="8.83203125" style="5"/>
    <col min="9985" max="9985" width="32.1640625" style="5" customWidth="1"/>
    <col min="9986" max="9986" width="9.1640625" style="5" customWidth="1"/>
    <col min="9987" max="9987" width="10.5" style="5" customWidth="1"/>
    <col min="9988" max="9988" width="11.1640625" style="5" customWidth="1"/>
    <col min="9989" max="9989" width="12.83203125" style="5" customWidth="1"/>
    <col min="9990" max="9990" width="11.83203125" style="5" customWidth="1"/>
    <col min="9991" max="9991" width="12" style="5" customWidth="1"/>
    <col min="9992" max="10240" width="8.83203125" style="5"/>
    <col min="10241" max="10241" width="32.1640625" style="5" customWidth="1"/>
    <col min="10242" max="10242" width="9.1640625" style="5" customWidth="1"/>
    <col min="10243" max="10243" width="10.5" style="5" customWidth="1"/>
    <col min="10244" max="10244" width="11.1640625" style="5" customWidth="1"/>
    <col min="10245" max="10245" width="12.83203125" style="5" customWidth="1"/>
    <col min="10246" max="10246" width="11.83203125" style="5" customWidth="1"/>
    <col min="10247" max="10247" width="12" style="5" customWidth="1"/>
    <col min="10248" max="10496" width="8.83203125" style="5"/>
    <col min="10497" max="10497" width="32.1640625" style="5" customWidth="1"/>
    <col min="10498" max="10498" width="9.1640625" style="5" customWidth="1"/>
    <col min="10499" max="10499" width="10.5" style="5" customWidth="1"/>
    <col min="10500" max="10500" width="11.1640625" style="5" customWidth="1"/>
    <col min="10501" max="10501" width="12.83203125" style="5" customWidth="1"/>
    <col min="10502" max="10502" width="11.83203125" style="5" customWidth="1"/>
    <col min="10503" max="10503" width="12" style="5" customWidth="1"/>
    <col min="10504" max="10752" width="8.83203125" style="5"/>
    <col min="10753" max="10753" width="32.1640625" style="5" customWidth="1"/>
    <col min="10754" max="10754" width="9.1640625" style="5" customWidth="1"/>
    <col min="10755" max="10755" width="10.5" style="5" customWidth="1"/>
    <col min="10756" max="10756" width="11.1640625" style="5" customWidth="1"/>
    <col min="10757" max="10757" width="12.83203125" style="5" customWidth="1"/>
    <col min="10758" max="10758" width="11.83203125" style="5" customWidth="1"/>
    <col min="10759" max="10759" width="12" style="5" customWidth="1"/>
    <col min="10760" max="11008" width="8.83203125" style="5"/>
    <col min="11009" max="11009" width="32.1640625" style="5" customWidth="1"/>
    <col min="11010" max="11010" width="9.1640625" style="5" customWidth="1"/>
    <col min="11011" max="11011" width="10.5" style="5" customWidth="1"/>
    <col min="11012" max="11012" width="11.1640625" style="5" customWidth="1"/>
    <col min="11013" max="11013" width="12.83203125" style="5" customWidth="1"/>
    <col min="11014" max="11014" width="11.83203125" style="5" customWidth="1"/>
    <col min="11015" max="11015" width="12" style="5" customWidth="1"/>
    <col min="11016" max="11264" width="8.83203125" style="5"/>
    <col min="11265" max="11265" width="32.1640625" style="5" customWidth="1"/>
    <col min="11266" max="11266" width="9.1640625" style="5" customWidth="1"/>
    <col min="11267" max="11267" width="10.5" style="5" customWidth="1"/>
    <col min="11268" max="11268" width="11.1640625" style="5" customWidth="1"/>
    <col min="11269" max="11269" width="12.83203125" style="5" customWidth="1"/>
    <col min="11270" max="11270" width="11.83203125" style="5" customWidth="1"/>
    <col min="11271" max="11271" width="12" style="5" customWidth="1"/>
    <col min="11272" max="11520" width="8.83203125" style="5"/>
    <col min="11521" max="11521" width="32.1640625" style="5" customWidth="1"/>
    <col min="11522" max="11522" width="9.1640625" style="5" customWidth="1"/>
    <col min="11523" max="11523" width="10.5" style="5" customWidth="1"/>
    <col min="11524" max="11524" width="11.1640625" style="5" customWidth="1"/>
    <col min="11525" max="11525" width="12.83203125" style="5" customWidth="1"/>
    <col min="11526" max="11526" width="11.83203125" style="5" customWidth="1"/>
    <col min="11527" max="11527" width="12" style="5" customWidth="1"/>
    <col min="11528" max="11776" width="8.83203125" style="5"/>
    <col min="11777" max="11777" width="32.1640625" style="5" customWidth="1"/>
    <col min="11778" max="11778" width="9.1640625" style="5" customWidth="1"/>
    <col min="11779" max="11779" width="10.5" style="5" customWidth="1"/>
    <col min="11780" max="11780" width="11.1640625" style="5" customWidth="1"/>
    <col min="11781" max="11781" width="12.83203125" style="5" customWidth="1"/>
    <col min="11782" max="11782" width="11.83203125" style="5" customWidth="1"/>
    <col min="11783" max="11783" width="12" style="5" customWidth="1"/>
    <col min="11784" max="12032" width="8.83203125" style="5"/>
    <col min="12033" max="12033" width="32.1640625" style="5" customWidth="1"/>
    <col min="12034" max="12034" width="9.1640625" style="5" customWidth="1"/>
    <col min="12035" max="12035" width="10.5" style="5" customWidth="1"/>
    <col min="12036" max="12036" width="11.1640625" style="5" customWidth="1"/>
    <col min="12037" max="12037" width="12.83203125" style="5" customWidth="1"/>
    <col min="12038" max="12038" width="11.83203125" style="5" customWidth="1"/>
    <col min="12039" max="12039" width="12" style="5" customWidth="1"/>
    <col min="12040" max="12288" width="8.83203125" style="5"/>
    <col min="12289" max="12289" width="32.1640625" style="5" customWidth="1"/>
    <col min="12290" max="12290" width="9.1640625" style="5" customWidth="1"/>
    <col min="12291" max="12291" width="10.5" style="5" customWidth="1"/>
    <col min="12292" max="12292" width="11.1640625" style="5" customWidth="1"/>
    <col min="12293" max="12293" width="12.83203125" style="5" customWidth="1"/>
    <col min="12294" max="12294" width="11.83203125" style="5" customWidth="1"/>
    <col min="12295" max="12295" width="12" style="5" customWidth="1"/>
    <col min="12296" max="12544" width="8.83203125" style="5"/>
    <col min="12545" max="12545" width="32.1640625" style="5" customWidth="1"/>
    <col min="12546" max="12546" width="9.1640625" style="5" customWidth="1"/>
    <col min="12547" max="12547" width="10.5" style="5" customWidth="1"/>
    <col min="12548" max="12548" width="11.1640625" style="5" customWidth="1"/>
    <col min="12549" max="12549" width="12.83203125" style="5" customWidth="1"/>
    <col min="12550" max="12550" width="11.83203125" style="5" customWidth="1"/>
    <col min="12551" max="12551" width="12" style="5" customWidth="1"/>
    <col min="12552" max="12800" width="8.83203125" style="5"/>
    <col min="12801" max="12801" width="32.1640625" style="5" customWidth="1"/>
    <col min="12802" max="12802" width="9.1640625" style="5" customWidth="1"/>
    <col min="12803" max="12803" width="10.5" style="5" customWidth="1"/>
    <col min="12804" max="12804" width="11.1640625" style="5" customWidth="1"/>
    <col min="12805" max="12805" width="12.83203125" style="5" customWidth="1"/>
    <col min="12806" max="12806" width="11.83203125" style="5" customWidth="1"/>
    <col min="12807" max="12807" width="12" style="5" customWidth="1"/>
    <col min="12808" max="13056" width="8.83203125" style="5"/>
    <col min="13057" max="13057" width="32.1640625" style="5" customWidth="1"/>
    <col min="13058" max="13058" width="9.1640625" style="5" customWidth="1"/>
    <col min="13059" max="13059" width="10.5" style="5" customWidth="1"/>
    <col min="13060" max="13060" width="11.1640625" style="5" customWidth="1"/>
    <col min="13061" max="13061" width="12.83203125" style="5" customWidth="1"/>
    <col min="13062" max="13062" width="11.83203125" style="5" customWidth="1"/>
    <col min="13063" max="13063" width="12" style="5" customWidth="1"/>
    <col min="13064" max="13312" width="8.83203125" style="5"/>
    <col min="13313" max="13313" width="32.1640625" style="5" customWidth="1"/>
    <col min="13314" max="13314" width="9.1640625" style="5" customWidth="1"/>
    <col min="13315" max="13315" width="10.5" style="5" customWidth="1"/>
    <col min="13316" max="13316" width="11.1640625" style="5" customWidth="1"/>
    <col min="13317" max="13317" width="12.83203125" style="5" customWidth="1"/>
    <col min="13318" max="13318" width="11.83203125" style="5" customWidth="1"/>
    <col min="13319" max="13319" width="12" style="5" customWidth="1"/>
    <col min="13320" max="13568" width="8.83203125" style="5"/>
    <col min="13569" max="13569" width="32.1640625" style="5" customWidth="1"/>
    <col min="13570" max="13570" width="9.1640625" style="5" customWidth="1"/>
    <col min="13571" max="13571" width="10.5" style="5" customWidth="1"/>
    <col min="13572" max="13572" width="11.1640625" style="5" customWidth="1"/>
    <col min="13573" max="13573" width="12.83203125" style="5" customWidth="1"/>
    <col min="13574" max="13574" width="11.83203125" style="5" customWidth="1"/>
    <col min="13575" max="13575" width="12" style="5" customWidth="1"/>
    <col min="13576" max="13824" width="8.83203125" style="5"/>
    <col min="13825" max="13825" width="32.1640625" style="5" customWidth="1"/>
    <col min="13826" max="13826" width="9.1640625" style="5" customWidth="1"/>
    <col min="13827" max="13827" width="10.5" style="5" customWidth="1"/>
    <col min="13828" max="13828" width="11.1640625" style="5" customWidth="1"/>
    <col min="13829" max="13829" width="12.83203125" style="5" customWidth="1"/>
    <col min="13830" max="13830" width="11.83203125" style="5" customWidth="1"/>
    <col min="13831" max="13831" width="12" style="5" customWidth="1"/>
    <col min="13832" max="14080" width="8.83203125" style="5"/>
    <col min="14081" max="14081" width="32.1640625" style="5" customWidth="1"/>
    <col min="14082" max="14082" width="9.1640625" style="5" customWidth="1"/>
    <col min="14083" max="14083" width="10.5" style="5" customWidth="1"/>
    <col min="14084" max="14084" width="11.1640625" style="5" customWidth="1"/>
    <col min="14085" max="14085" width="12.83203125" style="5" customWidth="1"/>
    <col min="14086" max="14086" width="11.83203125" style="5" customWidth="1"/>
    <col min="14087" max="14087" width="12" style="5" customWidth="1"/>
    <col min="14088" max="14336" width="8.83203125" style="5"/>
    <col min="14337" max="14337" width="32.1640625" style="5" customWidth="1"/>
    <col min="14338" max="14338" width="9.1640625" style="5" customWidth="1"/>
    <col min="14339" max="14339" width="10.5" style="5" customWidth="1"/>
    <col min="14340" max="14340" width="11.1640625" style="5" customWidth="1"/>
    <col min="14341" max="14341" width="12.83203125" style="5" customWidth="1"/>
    <col min="14342" max="14342" width="11.83203125" style="5" customWidth="1"/>
    <col min="14343" max="14343" width="12" style="5" customWidth="1"/>
    <col min="14344" max="14592" width="8.83203125" style="5"/>
    <col min="14593" max="14593" width="32.1640625" style="5" customWidth="1"/>
    <col min="14594" max="14594" width="9.1640625" style="5" customWidth="1"/>
    <col min="14595" max="14595" width="10.5" style="5" customWidth="1"/>
    <col min="14596" max="14596" width="11.1640625" style="5" customWidth="1"/>
    <col min="14597" max="14597" width="12.83203125" style="5" customWidth="1"/>
    <col min="14598" max="14598" width="11.83203125" style="5" customWidth="1"/>
    <col min="14599" max="14599" width="12" style="5" customWidth="1"/>
    <col min="14600" max="14848" width="8.83203125" style="5"/>
    <col min="14849" max="14849" width="32.1640625" style="5" customWidth="1"/>
    <col min="14850" max="14850" width="9.1640625" style="5" customWidth="1"/>
    <col min="14851" max="14851" width="10.5" style="5" customWidth="1"/>
    <col min="14852" max="14852" width="11.1640625" style="5" customWidth="1"/>
    <col min="14853" max="14853" width="12.83203125" style="5" customWidth="1"/>
    <col min="14854" max="14854" width="11.83203125" style="5" customWidth="1"/>
    <col min="14855" max="14855" width="12" style="5" customWidth="1"/>
    <col min="14856" max="15104" width="8.83203125" style="5"/>
    <col min="15105" max="15105" width="32.1640625" style="5" customWidth="1"/>
    <col min="15106" max="15106" width="9.1640625" style="5" customWidth="1"/>
    <col min="15107" max="15107" width="10.5" style="5" customWidth="1"/>
    <col min="15108" max="15108" width="11.1640625" style="5" customWidth="1"/>
    <col min="15109" max="15109" width="12.83203125" style="5" customWidth="1"/>
    <col min="15110" max="15110" width="11.83203125" style="5" customWidth="1"/>
    <col min="15111" max="15111" width="12" style="5" customWidth="1"/>
    <col min="15112" max="15360" width="8.83203125" style="5"/>
    <col min="15361" max="15361" width="32.1640625" style="5" customWidth="1"/>
    <col min="15362" max="15362" width="9.1640625" style="5" customWidth="1"/>
    <col min="15363" max="15363" width="10.5" style="5" customWidth="1"/>
    <col min="15364" max="15364" width="11.1640625" style="5" customWidth="1"/>
    <col min="15365" max="15365" width="12.83203125" style="5" customWidth="1"/>
    <col min="15366" max="15366" width="11.83203125" style="5" customWidth="1"/>
    <col min="15367" max="15367" width="12" style="5" customWidth="1"/>
    <col min="15368" max="15616" width="8.83203125" style="5"/>
    <col min="15617" max="15617" width="32.1640625" style="5" customWidth="1"/>
    <col min="15618" max="15618" width="9.1640625" style="5" customWidth="1"/>
    <col min="15619" max="15619" width="10.5" style="5" customWidth="1"/>
    <col min="15620" max="15620" width="11.1640625" style="5" customWidth="1"/>
    <col min="15621" max="15621" width="12.83203125" style="5" customWidth="1"/>
    <col min="15622" max="15622" width="11.83203125" style="5" customWidth="1"/>
    <col min="15623" max="15623" width="12" style="5" customWidth="1"/>
    <col min="15624" max="15872" width="8.83203125" style="5"/>
    <col min="15873" max="15873" width="32.1640625" style="5" customWidth="1"/>
    <col min="15874" max="15874" width="9.1640625" style="5" customWidth="1"/>
    <col min="15875" max="15875" width="10.5" style="5" customWidth="1"/>
    <col min="15876" max="15876" width="11.1640625" style="5" customWidth="1"/>
    <col min="15877" max="15877" width="12.83203125" style="5" customWidth="1"/>
    <col min="15878" max="15878" width="11.83203125" style="5" customWidth="1"/>
    <col min="15879" max="15879" width="12" style="5" customWidth="1"/>
    <col min="15880" max="16128" width="8.83203125" style="5"/>
    <col min="16129" max="16129" width="32.1640625" style="5" customWidth="1"/>
    <col min="16130" max="16130" width="9.1640625" style="5" customWidth="1"/>
    <col min="16131" max="16131" width="10.5" style="5" customWidth="1"/>
    <col min="16132" max="16132" width="11.1640625" style="5" customWidth="1"/>
    <col min="16133" max="16133" width="12.83203125" style="5" customWidth="1"/>
    <col min="16134" max="16134" width="11.83203125" style="5" customWidth="1"/>
    <col min="16135" max="16135" width="12" style="5" customWidth="1"/>
    <col min="16136" max="16384" width="8.83203125" style="5"/>
  </cols>
  <sheetData>
    <row r="1" spans="1:32" ht="28" customHeight="1">
      <c r="A1" s="285" t="s">
        <v>511</v>
      </c>
      <c r="B1" s="290"/>
      <c r="C1" s="286"/>
      <c r="D1" s="287"/>
      <c r="E1" s="288"/>
      <c r="F1" s="289"/>
      <c r="G1" s="288"/>
    </row>
    <row r="2" spans="1:32" s="296" customFormat="1">
      <c r="A2" s="302" t="s">
        <v>512</v>
      </c>
      <c r="B2" s="293"/>
      <c r="C2" s="299"/>
      <c r="D2" s="300"/>
      <c r="E2" s="294"/>
      <c r="F2" s="295"/>
      <c r="G2" s="294"/>
    </row>
    <row r="3" spans="1:32" s="296" customFormat="1">
      <c r="A3" s="296" t="s">
        <v>514</v>
      </c>
      <c r="B3" s="293"/>
      <c r="C3" s="299"/>
      <c r="D3" s="300"/>
      <c r="E3" s="294"/>
      <c r="F3" s="295"/>
      <c r="G3" s="294"/>
    </row>
    <row r="4" spans="1:32" s="296" customFormat="1">
      <c r="A4" s="302" t="s">
        <v>515</v>
      </c>
      <c r="B4" s="297"/>
      <c r="D4" s="297"/>
      <c r="E4" s="295"/>
      <c r="F4" s="295"/>
      <c r="G4" s="295"/>
      <c r="H4" s="301"/>
    </row>
    <row r="5" spans="1:32" s="296" customFormat="1">
      <c r="A5" s="292" t="s">
        <v>513</v>
      </c>
      <c r="B5" s="298"/>
      <c r="D5" s="299"/>
      <c r="E5" s="295"/>
      <c r="F5" s="295"/>
      <c r="G5" s="295"/>
      <c r="H5" s="301"/>
    </row>
    <row r="6" spans="1:32" s="296" customFormat="1">
      <c r="A6" s="292" t="s">
        <v>516</v>
      </c>
      <c r="B6" s="297"/>
      <c r="D6" s="297"/>
      <c r="E6" s="295"/>
      <c r="F6" s="295"/>
      <c r="G6" s="295"/>
    </row>
    <row r="7" spans="1:32" s="296" customFormat="1">
      <c r="A7" s="407" t="s">
        <v>517</v>
      </c>
      <c r="B7" s="407"/>
      <c r="C7" s="407"/>
      <c r="D7" s="407"/>
      <c r="E7" s="407"/>
      <c r="F7" s="407"/>
      <c r="G7" s="407"/>
      <c r="H7" s="407"/>
      <c r="I7" s="407"/>
      <c r="J7" s="407"/>
      <c r="K7" s="407"/>
      <c r="L7" s="407"/>
      <c r="M7" s="407"/>
      <c r="N7" s="407"/>
      <c r="O7" s="407"/>
      <c r="P7" s="407"/>
      <c r="Q7" s="407"/>
      <c r="R7" s="407"/>
      <c r="S7" s="407"/>
      <c r="T7" s="407"/>
      <c r="U7" s="407"/>
      <c r="V7" s="407"/>
    </row>
    <row r="8" spans="1:32" ht="16">
      <c r="A8" s="6"/>
      <c r="B8" s="4"/>
      <c r="C8" s="8"/>
      <c r="D8" s="7"/>
      <c r="E8" s="9"/>
      <c r="F8" s="9"/>
      <c r="G8" s="9"/>
      <c r="H8" s="18"/>
      <c r="I8" s="18"/>
      <c r="J8" s="291"/>
      <c r="K8" s="291"/>
      <c r="L8" s="291"/>
      <c r="M8" s="291"/>
      <c r="N8" s="291"/>
      <c r="O8" s="291"/>
      <c r="P8" s="291"/>
      <c r="Q8" s="291"/>
      <c r="R8" s="291"/>
      <c r="S8" s="291"/>
      <c r="T8" s="291"/>
      <c r="U8" s="291"/>
      <c r="V8" s="291"/>
      <c r="W8" s="291"/>
      <c r="X8" s="291"/>
      <c r="Y8" s="291"/>
      <c r="Z8" s="291"/>
      <c r="AA8" s="291"/>
      <c r="AB8" s="291"/>
      <c r="AC8" s="291"/>
      <c r="AD8" s="291"/>
      <c r="AE8" s="291"/>
      <c r="AF8" s="291"/>
    </row>
    <row r="9" spans="1:32" s="303" customFormat="1" ht="16">
      <c r="B9" s="304"/>
      <c r="C9" s="304"/>
      <c r="D9" s="305"/>
      <c r="E9" s="306"/>
      <c r="F9" s="307"/>
      <c r="G9" s="307"/>
      <c r="H9" s="308"/>
      <c r="I9" s="308"/>
      <c r="J9" s="309"/>
      <c r="K9" s="309"/>
      <c r="L9" s="309"/>
      <c r="M9" s="309"/>
      <c r="N9" s="308"/>
      <c r="O9" s="308"/>
      <c r="P9" s="308"/>
      <c r="Q9" s="308"/>
      <c r="R9" s="308"/>
      <c r="S9" s="308"/>
      <c r="T9" s="308"/>
      <c r="U9" s="308"/>
      <c r="V9" s="308"/>
      <c r="W9" s="308"/>
      <c r="X9" s="308"/>
      <c r="Y9" s="308"/>
      <c r="Z9" s="308"/>
      <c r="AA9" s="308"/>
      <c r="AB9" s="308"/>
      <c r="AC9" s="308"/>
      <c r="AD9" s="309"/>
      <c r="AE9" s="309"/>
      <c r="AF9" s="309"/>
    </row>
    <row r="10" spans="1:32" s="303" customFormat="1">
      <c r="A10" s="310"/>
      <c r="B10" s="311"/>
      <c r="C10" s="312"/>
      <c r="D10" s="313"/>
      <c r="E10" s="314"/>
      <c r="F10" s="314"/>
      <c r="G10" s="315"/>
      <c r="H10" s="305"/>
      <c r="I10" s="315"/>
    </row>
    <row r="11" spans="1:32" s="303" customFormat="1">
      <c r="A11" s="310"/>
      <c r="B11" s="311"/>
      <c r="C11" s="312"/>
      <c r="D11" s="314"/>
      <c r="E11" s="314"/>
      <c r="F11" s="314"/>
      <c r="G11" s="315"/>
      <c r="H11" s="305"/>
      <c r="I11" s="315"/>
      <c r="J11" s="309"/>
      <c r="K11" s="309"/>
      <c r="L11" s="309"/>
      <c r="M11" s="309"/>
    </row>
    <row r="12" spans="1:32" s="303" customFormat="1" ht="16">
      <c r="A12" s="316"/>
      <c r="B12" s="314"/>
      <c r="C12" s="317"/>
      <c r="D12" s="318"/>
      <c r="E12" s="319"/>
      <c r="F12" s="314"/>
      <c r="G12" s="315"/>
      <c r="J12" s="309"/>
      <c r="K12" s="309"/>
      <c r="L12" s="309"/>
      <c r="M12" s="309"/>
    </row>
    <row r="13" spans="1:32" s="303" customFormat="1" ht="14">
      <c r="A13" s="320"/>
      <c r="B13" s="314"/>
      <c r="C13" s="321"/>
      <c r="D13" s="314"/>
      <c r="E13" s="314"/>
      <c r="F13" s="314"/>
      <c r="G13" s="315"/>
      <c r="H13" s="322"/>
      <c r="I13" s="309"/>
      <c r="J13" s="309"/>
      <c r="K13" s="309"/>
      <c r="L13" s="309"/>
      <c r="M13" s="309"/>
    </row>
    <row r="14" spans="1:32" s="303" customFormat="1" ht="16">
      <c r="A14" s="323"/>
      <c r="B14" s="324"/>
      <c r="C14" s="325"/>
      <c r="D14" s="314"/>
      <c r="E14" s="314"/>
      <c r="F14" s="314"/>
      <c r="G14" s="305"/>
      <c r="H14" s="326"/>
      <c r="I14" s="309"/>
      <c r="J14" s="309"/>
    </row>
    <row r="15" spans="1:32" s="303" customFormat="1" ht="16">
      <c r="A15" s="323"/>
      <c r="B15" s="314"/>
      <c r="C15" s="327"/>
      <c r="D15" s="314"/>
      <c r="E15" s="320"/>
      <c r="F15" s="314"/>
      <c r="G15" s="305"/>
      <c r="H15" s="322"/>
      <c r="I15" s="309"/>
      <c r="J15" s="309"/>
    </row>
    <row r="16" spans="1:32" s="303" customFormat="1">
      <c r="A16" s="328"/>
      <c r="B16" s="314"/>
      <c r="C16" s="321"/>
      <c r="D16" s="314"/>
      <c r="E16" s="314"/>
      <c r="F16" s="314"/>
      <c r="G16" s="305"/>
      <c r="H16" s="309"/>
      <c r="I16" s="309"/>
      <c r="J16" s="309"/>
    </row>
    <row r="17" spans="1:25" s="303" customFormat="1">
      <c r="A17" s="323"/>
      <c r="B17" s="314"/>
      <c r="C17" s="321"/>
      <c r="D17" s="314"/>
      <c r="E17" s="314"/>
      <c r="F17" s="320"/>
      <c r="G17" s="329"/>
      <c r="H17" s="309"/>
      <c r="I17" s="309"/>
      <c r="J17" s="309"/>
    </row>
    <row r="18" spans="1:25" s="303" customFormat="1" ht="16">
      <c r="A18" s="323"/>
      <c r="B18" s="314"/>
      <c r="C18" s="321"/>
      <c r="D18" s="314"/>
      <c r="E18" s="314"/>
      <c r="F18" s="314"/>
      <c r="G18" s="305"/>
      <c r="H18" s="330"/>
      <c r="I18" s="309"/>
      <c r="J18" s="309"/>
    </row>
    <row r="19" spans="1:25" s="303" customFormat="1">
      <c r="A19" s="328"/>
      <c r="B19" s="314"/>
      <c r="C19" s="321"/>
      <c r="D19" s="314"/>
      <c r="E19" s="314"/>
      <c r="F19" s="314"/>
      <c r="G19" s="315"/>
    </row>
    <row r="20" spans="1:25" s="303" customFormat="1">
      <c r="A20" s="328"/>
      <c r="B20" s="314"/>
      <c r="C20" s="321"/>
      <c r="D20" s="314"/>
      <c r="E20" s="314"/>
      <c r="F20" s="314"/>
      <c r="G20" s="315"/>
    </row>
    <row r="21" spans="1:25" s="303" customFormat="1">
      <c r="A21" s="328"/>
      <c r="B21" s="314"/>
      <c r="C21" s="321"/>
      <c r="D21" s="314"/>
      <c r="E21" s="314"/>
      <c r="F21" s="314"/>
      <c r="G21" s="315"/>
    </row>
    <row r="22" spans="1:25" s="303" customFormat="1">
      <c r="A22" s="328"/>
      <c r="B22" s="314"/>
      <c r="C22" s="321"/>
      <c r="D22" s="314"/>
      <c r="E22" s="314"/>
      <c r="F22" s="314"/>
      <c r="G22" s="315"/>
    </row>
    <row r="23" spans="1:25" s="303" customFormat="1" ht="16">
      <c r="A23" s="328"/>
      <c r="B23" s="314"/>
      <c r="C23" s="321"/>
      <c r="D23" s="314"/>
      <c r="E23" s="314"/>
      <c r="F23" s="314"/>
      <c r="G23" s="331"/>
      <c r="H23" s="332"/>
      <c r="I23" s="406"/>
      <c r="J23" s="406"/>
      <c r="K23" s="332"/>
      <c r="L23" s="332"/>
      <c r="M23" s="332"/>
      <c r="N23" s="332"/>
      <c r="O23" s="331"/>
      <c r="P23" s="331"/>
      <c r="Q23" s="309"/>
      <c r="R23" s="309"/>
    </row>
    <row r="24" spans="1:25" s="303" customFormat="1" ht="16">
      <c r="A24" s="328"/>
      <c r="B24" s="314"/>
      <c r="C24" s="321"/>
      <c r="D24" s="314"/>
      <c r="E24" s="314"/>
      <c r="F24" s="314"/>
      <c r="G24" s="331"/>
      <c r="H24" s="331"/>
      <c r="I24" s="333"/>
      <c r="J24" s="331"/>
      <c r="K24" s="333"/>
      <c r="L24" s="333"/>
      <c r="M24" s="331"/>
      <c r="N24" s="333"/>
      <c r="O24" s="331"/>
      <c r="P24" s="331"/>
      <c r="Q24" s="309"/>
      <c r="R24" s="309"/>
    </row>
    <row r="25" spans="1:25" s="303" customFormat="1" ht="16">
      <c r="A25" s="328"/>
      <c r="B25" s="314"/>
      <c r="C25" s="321"/>
      <c r="D25" s="314"/>
      <c r="E25" s="314"/>
      <c r="F25" s="314"/>
      <c r="G25" s="331"/>
      <c r="H25" s="331"/>
      <c r="I25" s="331"/>
      <c r="J25" s="331"/>
      <c r="K25" s="334"/>
      <c r="L25" s="331"/>
      <c r="M25" s="331"/>
      <c r="N25" s="331"/>
      <c r="O25" s="331"/>
      <c r="P25" s="331"/>
      <c r="Q25" s="309"/>
      <c r="R25" s="309"/>
    </row>
    <row r="26" spans="1:25" s="303" customFormat="1" ht="16">
      <c r="A26" s="328"/>
      <c r="B26" s="314"/>
      <c r="C26" s="335"/>
      <c r="D26" s="314"/>
      <c r="E26" s="314"/>
      <c r="F26" s="314"/>
      <c r="G26" s="331"/>
      <c r="H26" s="336"/>
      <c r="I26" s="331"/>
      <c r="J26" s="331"/>
      <c r="K26" s="334"/>
      <c r="L26" s="331"/>
      <c r="M26" s="333"/>
      <c r="N26" s="331"/>
      <c r="O26" s="331"/>
      <c r="P26" s="331"/>
      <c r="Q26" s="309"/>
      <c r="R26" s="309"/>
    </row>
    <row r="27" spans="1:25" s="303" customFormat="1" ht="16">
      <c r="A27" s="316"/>
      <c r="B27" s="314"/>
      <c r="C27" s="321"/>
      <c r="D27" s="314"/>
      <c r="E27" s="319"/>
      <c r="F27" s="314"/>
      <c r="G27" s="331"/>
      <c r="H27" s="331"/>
      <c r="I27" s="331"/>
      <c r="J27" s="331"/>
      <c r="K27" s="331"/>
      <c r="L27" s="331"/>
      <c r="M27" s="331"/>
      <c r="N27" s="331"/>
      <c r="O27" s="331"/>
      <c r="P27" s="331"/>
      <c r="Q27" s="309"/>
      <c r="R27" s="309"/>
    </row>
    <row r="28" spans="1:25" s="303" customFormat="1" ht="16">
      <c r="A28" s="320"/>
      <c r="B28" s="314"/>
      <c r="C28" s="321"/>
      <c r="D28" s="314"/>
      <c r="E28" s="320"/>
      <c r="F28" s="314"/>
      <c r="G28" s="331"/>
      <c r="H28" s="331"/>
      <c r="I28" s="331"/>
      <c r="J28" s="331"/>
      <c r="K28" s="331"/>
      <c r="L28" s="331"/>
      <c r="M28" s="331"/>
      <c r="N28" s="331"/>
      <c r="O28" s="331"/>
      <c r="P28" s="331"/>
      <c r="Q28" s="309"/>
      <c r="R28" s="309"/>
    </row>
    <row r="29" spans="1:25" s="303" customFormat="1">
      <c r="A29" s="329"/>
      <c r="B29" s="305"/>
      <c r="C29" s="337"/>
      <c r="D29" s="305"/>
      <c r="E29" s="305"/>
      <c r="F29" s="338"/>
      <c r="G29" s="338"/>
    </row>
    <row r="30" spans="1:25" s="303" customFormat="1" ht="16">
      <c r="A30" s="339"/>
      <c r="B30" s="340"/>
      <c r="C30" s="337"/>
      <c r="D30" s="305"/>
      <c r="G30" s="317"/>
      <c r="H30" s="317"/>
      <c r="I30" s="317"/>
      <c r="J30" s="317"/>
      <c r="K30" s="317"/>
      <c r="L30" s="317"/>
      <c r="M30" s="317"/>
      <c r="N30" s="317"/>
      <c r="O30" s="317"/>
      <c r="P30" s="317"/>
      <c r="Q30" s="317"/>
      <c r="R30" s="317"/>
      <c r="S30" s="317"/>
      <c r="T30" s="317"/>
      <c r="U30" s="317"/>
      <c r="V30" s="317"/>
      <c r="W30" s="317"/>
      <c r="X30" s="317"/>
      <c r="Y30" s="317"/>
    </row>
    <row r="31" spans="1:25" s="303" customFormat="1" ht="16">
      <c r="A31" s="339"/>
      <c r="B31" s="305"/>
      <c r="C31" s="337"/>
      <c r="D31" s="305"/>
      <c r="G31" s="317"/>
      <c r="H31" s="317"/>
      <c r="I31" s="317"/>
    </row>
    <row r="32" spans="1:25" s="303" customFormat="1">
      <c r="A32" s="339"/>
      <c r="B32" s="305"/>
      <c r="C32" s="337"/>
      <c r="D32" s="305"/>
      <c r="G32" s="315"/>
    </row>
    <row r="33" spans="1:8" s="303" customFormat="1">
      <c r="A33" s="339"/>
      <c r="B33" s="305"/>
      <c r="C33" s="337"/>
      <c r="D33" s="305"/>
      <c r="G33" s="315"/>
    </row>
    <row r="34" spans="1:8" s="303" customFormat="1">
      <c r="A34" s="341"/>
      <c r="B34" s="305"/>
      <c r="C34" s="337"/>
      <c r="D34" s="305"/>
      <c r="G34" s="315"/>
    </row>
    <row r="35" spans="1:8" s="303" customFormat="1">
      <c r="A35" s="329"/>
      <c r="B35" s="305"/>
      <c r="C35" s="337"/>
      <c r="D35" s="305"/>
      <c r="E35" s="305"/>
      <c r="F35" s="315"/>
      <c r="G35" s="315"/>
    </row>
    <row r="36" spans="1:8" s="303" customFormat="1">
      <c r="A36" s="341"/>
      <c r="B36" s="305"/>
      <c r="C36" s="337"/>
      <c r="D36" s="337"/>
      <c r="E36" s="342"/>
      <c r="F36" s="338"/>
      <c r="G36" s="338"/>
    </row>
    <row r="37" spans="1:8" s="303" customFormat="1" ht="16">
      <c r="A37" s="329"/>
      <c r="B37" s="305"/>
      <c r="C37" s="337"/>
      <c r="D37" s="305"/>
      <c r="E37" s="317"/>
      <c r="F37" s="315"/>
      <c r="G37" s="315"/>
    </row>
    <row r="38" spans="1:8" s="303" customFormat="1">
      <c r="A38" s="329"/>
      <c r="B38" s="305"/>
      <c r="C38" s="337"/>
      <c r="D38" s="305"/>
      <c r="E38" s="343"/>
      <c r="F38" s="338"/>
      <c r="G38" s="338"/>
    </row>
    <row r="39" spans="1:8" s="303" customFormat="1" ht="16">
      <c r="A39" s="329"/>
      <c r="B39" s="305"/>
      <c r="C39" s="337"/>
      <c r="D39" s="305"/>
      <c r="E39" s="344"/>
      <c r="F39" s="345"/>
      <c r="G39" s="315"/>
    </row>
    <row r="40" spans="1:8" s="303" customFormat="1" ht="16">
      <c r="A40" s="329"/>
      <c r="B40" s="305"/>
      <c r="C40" s="337"/>
      <c r="D40" s="305"/>
      <c r="E40" s="346"/>
      <c r="F40" s="315"/>
    </row>
    <row r="41" spans="1:8" s="303" customFormat="1">
      <c r="A41" s="329"/>
      <c r="B41" s="305"/>
      <c r="C41" s="305"/>
      <c r="D41" s="305"/>
      <c r="E41" s="305"/>
      <c r="F41" s="315"/>
      <c r="G41" s="315"/>
      <c r="H41" s="315"/>
    </row>
    <row r="42" spans="1:8" s="303" customFormat="1">
      <c r="A42" s="329"/>
      <c r="B42" s="305"/>
      <c r="C42" s="305"/>
      <c r="D42" s="305"/>
      <c r="E42" s="305"/>
      <c r="F42" s="345"/>
      <c r="G42" s="345"/>
    </row>
    <row r="43" spans="1:8" s="303" customFormat="1">
      <c r="A43" s="329"/>
      <c r="B43" s="305"/>
      <c r="C43" s="305"/>
      <c r="D43" s="305"/>
      <c r="E43" s="305"/>
      <c r="F43" s="315"/>
      <c r="G43" s="315"/>
    </row>
    <row r="44" spans="1:8" s="303" customFormat="1">
      <c r="A44" s="329"/>
      <c r="B44" s="305"/>
      <c r="C44" s="337"/>
      <c r="D44" s="305"/>
      <c r="E44" s="329"/>
      <c r="F44" s="315"/>
      <c r="G44" s="315"/>
    </row>
    <row r="45" spans="1:8" s="303" customFormat="1">
      <c r="A45" s="329"/>
      <c r="B45" s="305"/>
      <c r="C45" s="337"/>
      <c r="D45" s="305"/>
      <c r="E45" s="329"/>
      <c r="F45" s="315"/>
      <c r="G45" s="315"/>
    </row>
    <row r="46" spans="1:8" s="303" customFormat="1">
      <c r="F46" s="345"/>
      <c r="G46" s="345"/>
    </row>
    <row r="47" spans="1:8" s="303" customFormat="1">
      <c r="F47" s="345"/>
      <c r="G47" s="345"/>
    </row>
    <row r="48" spans="1:8" s="303" customFormat="1"/>
    <row r="49" s="303" customFormat="1"/>
    <row r="50" s="303" customFormat="1"/>
    <row r="51" s="303" customFormat="1"/>
    <row r="52" s="303" customFormat="1"/>
    <row r="53" s="303" customFormat="1"/>
    <row r="54" s="303" customFormat="1"/>
    <row r="55" s="303" customFormat="1"/>
    <row r="56" s="303" customFormat="1"/>
    <row r="57" s="303" customFormat="1"/>
    <row r="58" s="303" customFormat="1"/>
    <row r="59" s="303" customFormat="1"/>
    <row r="60" s="303" customFormat="1"/>
    <row r="61" s="303" customFormat="1"/>
    <row r="62" s="303" customFormat="1"/>
    <row r="63" s="303" customFormat="1"/>
    <row r="64" s="303" customFormat="1"/>
    <row r="65" spans="1:6" s="303" customFormat="1"/>
    <row r="66" spans="1:6" s="303" customFormat="1"/>
    <row r="67" spans="1:6" s="303" customFormat="1"/>
    <row r="68" spans="1:6" s="303" customFormat="1"/>
    <row r="69" spans="1:6" s="303" customFormat="1"/>
    <row r="70" spans="1:6" s="303" customFormat="1"/>
    <row r="71" spans="1:6" s="303" customFormat="1"/>
    <row r="72" spans="1:6" s="347" customFormat="1">
      <c r="A72" s="303"/>
      <c r="B72" s="303"/>
      <c r="C72" s="303"/>
      <c r="D72" s="303"/>
      <c r="E72" s="303"/>
      <c r="F72" s="303"/>
    </row>
    <row r="73" spans="1:6" s="303" customFormat="1"/>
    <row r="74" spans="1:6" s="303" customFormat="1"/>
    <row r="75" spans="1:6" s="303" customFormat="1"/>
    <row r="76" spans="1:6" s="303" customFormat="1"/>
    <row r="77" spans="1:6" s="303" customFormat="1"/>
    <row r="78" spans="1:6" s="303" customFormat="1"/>
    <row r="79" spans="1:6" s="303" customFormat="1"/>
    <row r="80" spans="1:6" s="303" customFormat="1"/>
    <row r="81" s="303" customFormat="1"/>
    <row r="82" s="303" customFormat="1"/>
    <row r="83" s="303" customFormat="1"/>
    <row r="84" s="303" customFormat="1"/>
    <row r="85" s="303" customFormat="1"/>
    <row r="86" s="303" customFormat="1"/>
    <row r="87" s="303" customFormat="1"/>
    <row r="88" s="303" customFormat="1"/>
    <row r="89" s="303" customFormat="1"/>
    <row r="90" s="303" customFormat="1"/>
    <row r="91" s="303" customFormat="1"/>
    <row r="92" s="303" customFormat="1"/>
    <row r="93" s="303" customFormat="1"/>
    <row r="94" s="303" customFormat="1"/>
    <row r="95" s="303" customFormat="1"/>
    <row r="96" s="303" customFormat="1"/>
    <row r="97" s="303" customFormat="1"/>
    <row r="98" s="303" customFormat="1"/>
    <row r="99" s="303" customFormat="1"/>
    <row r="100" s="303" customFormat="1"/>
    <row r="101" s="303" customFormat="1"/>
    <row r="102" s="303" customFormat="1"/>
    <row r="103" s="303" customFormat="1"/>
    <row r="104" s="303" customFormat="1"/>
    <row r="105" s="303" customFormat="1"/>
    <row r="106" s="303" customFormat="1"/>
    <row r="107" s="303" customFormat="1"/>
    <row r="108" s="303" customFormat="1"/>
    <row r="109" s="303" customFormat="1"/>
    <row r="110" s="303" customFormat="1"/>
    <row r="111" s="303" customFormat="1"/>
    <row r="112" s="303" customFormat="1"/>
    <row r="113" s="303" customFormat="1"/>
    <row r="114" s="303" customFormat="1"/>
    <row r="115" s="303" customFormat="1"/>
    <row r="116" s="303" customFormat="1"/>
    <row r="117" s="303" customFormat="1"/>
    <row r="118" s="303" customFormat="1"/>
    <row r="119" s="303" customFormat="1"/>
    <row r="120" s="303" customFormat="1"/>
    <row r="121" s="303" customFormat="1"/>
    <row r="122" s="303" customFormat="1"/>
    <row r="123" s="303" customFormat="1"/>
    <row r="124" s="303" customFormat="1"/>
    <row r="125" s="303" customFormat="1"/>
    <row r="126" s="303" customFormat="1"/>
    <row r="127" s="303" customFormat="1"/>
    <row r="128" s="303" customFormat="1"/>
    <row r="129" s="303" customFormat="1"/>
    <row r="130" s="303" customFormat="1"/>
    <row r="131" s="303" customFormat="1"/>
    <row r="132" s="303" customFormat="1"/>
    <row r="133" s="303" customFormat="1"/>
    <row r="134" s="303" customFormat="1"/>
    <row r="135" s="303" customFormat="1"/>
    <row r="136" s="303" customFormat="1"/>
    <row r="137" s="303" customFormat="1"/>
    <row r="138" s="303" customFormat="1"/>
    <row r="139" s="303" customFormat="1"/>
    <row r="140" s="303" customFormat="1"/>
    <row r="141" s="303" customFormat="1"/>
    <row r="142" s="303" customFormat="1"/>
    <row r="143" s="303" customFormat="1"/>
    <row r="144" s="303" customFormat="1"/>
    <row r="145" s="303" customFormat="1"/>
    <row r="146" s="303" customFormat="1"/>
    <row r="147" s="303" customFormat="1"/>
    <row r="148" s="303" customFormat="1"/>
    <row r="149" s="303" customFormat="1"/>
    <row r="150" s="303" customFormat="1"/>
    <row r="151" s="303" customFormat="1"/>
    <row r="152" s="303" customFormat="1"/>
    <row r="153" s="303" customFormat="1"/>
    <row r="154" s="303" customFormat="1"/>
    <row r="155" s="303" customFormat="1"/>
    <row r="156" s="303" customFormat="1"/>
    <row r="157" s="303" customFormat="1"/>
    <row r="158" s="303" customFormat="1"/>
    <row r="159" s="303" customFormat="1"/>
    <row r="160" s="303" customFormat="1"/>
    <row r="161" s="303" customFormat="1"/>
    <row r="162" s="303" customFormat="1"/>
    <row r="163" s="303" customFormat="1"/>
    <row r="164" s="303" customFormat="1"/>
    <row r="165" s="303" customFormat="1"/>
    <row r="166" s="303" customFormat="1"/>
    <row r="167" s="303" customFormat="1"/>
    <row r="168" s="303" customFormat="1"/>
    <row r="169" s="303" customFormat="1"/>
    <row r="170" s="303" customFormat="1"/>
    <row r="171" s="303" customFormat="1"/>
    <row r="172" s="303" customFormat="1"/>
    <row r="173" s="303" customFormat="1"/>
    <row r="174" s="303" customFormat="1"/>
    <row r="175" s="303" customFormat="1"/>
    <row r="176" s="303" customFormat="1"/>
    <row r="177" s="303" customFormat="1"/>
    <row r="178" s="303" customFormat="1"/>
    <row r="179" s="303" customFormat="1"/>
    <row r="180" s="303" customFormat="1"/>
    <row r="181" s="303" customFormat="1"/>
    <row r="182" s="303" customFormat="1"/>
    <row r="183" s="303" customFormat="1"/>
    <row r="184" s="303" customFormat="1"/>
    <row r="185" s="303" customFormat="1"/>
    <row r="186" s="303" customFormat="1"/>
    <row r="187" s="303" customFormat="1"/>
    <row r="188" s="303" customFormat="1"/>
    <row r="189" s="303" customFormat="1"/>
    <row r="190" s="303" customFormat="1"/>
    <row r="191" s="303" customFormat="1"/>
    <row r="192" s="303" customFormat="1"/>
    <row r="193" s="303" customFormat="1"/>
    <row r="194" s="303" customFormat="1"/>
    <row r="195" s="303" customFormat="1"/>
    <row r="196" s="303" customFormat="1"/>
    <row r="197" s="303" customFormat="1"/>
    <row r="198" s="303" customFormat="1"/>
    <row r="199" s="303" customFormat="1"/>
    <row r="200" s="303" customFormat="1"/>
    <row r="201" s="303" customFormat="1"/>
    <row r="202" s="303" customFormat="1"/>
    <row r="203" s="303" customFormat="1"/>
    <row r="204" s="303" customFormat="1"/>
    <row r="205" s="303" customFormat="1"/>
    <row r="206" s="303" customFormat="1"/>
    <row r="207" s="303" customFormat="1"/>
    <row r="208" s="303" customFormat="1"/>
    <row r="209" s="303" customFormat="1"/>
    <row r="210" s="303" customFormat="1"/>
    <row r="211" s="303" customFormat="1"/>
    <row r="212" s="303" customFormat="1"/>
    <row r="213" s="303" customFormat="1"/>
    <row r="214" s="303" customFormat="1"/>
    <row r="215" s="303" customFormat="1"/>
    <row r="216" s="303" customFormat="1"/>
    <row r="217" s="303" customFormat="1"/>
    <row r="218" s="303" customFormat="1"/>
    <row r="219" s="303" customFormat="1"/>
    <row r="220" s="303" customFormat="1"/>
    <row r="221" s="303" customFormat="1"/>
    <row r="222" s="303" customFormat="1"/>
    <row r="223" s="303" customFormat="1"/>
    <row r="224" s="303" customFormat="1"/>
    <row r="225" s="303" customFormat="1"/>
    <row r="226" s="303" customFormat="1"/>
    <row r="227" s="303" customFormat="1"/>
    <row r="228" s="303" customFormat="1"/>
    <row r="229" s="303" customFormat="1"/>
    <row r="230" s="303" customFormat="1"/>
    <row r="231" s="303" customFormat="1"/>
    <row r="232" s="303" customFormat="1"/>
    <row r="233" s="303" customFormat="1"/>
    <row r="234" s="303" customFormat="1"/>
    <row r="235" s="303" customFormat="1"/>
    <row r="236" s="303" customFormat="1"/>
    <row r="237" s="303" customFormat="1"/>
    <row r="238" s="303" customFormat="1"/>
    <row r="239" s="303" customFormat="1"/>
    <row r="240" s="303" customFormat="1"/>
    <row r="241" s="303" customFormat="1"/>
    <row r="242" s="303" customFormat="1"/>
    <row r="243" s="303" customFormat="1"/>
    <row r="244" s="303" customFormat="1"/>
    <row r="245" s="303" customFormat="1"/>
    <row r="246" s="303" customFormat="1"/>
    <row r="247" s="303" customFormat="1"/>
    <row r="248" s="303" customFormat="1"/>
    <row r="249" s="303" customFormat="1"/>
    <row r="250" s="303" customFormat="1"/>
    <row r="251" s="303" customFormat="1"/>
    <row r="252" s="303" customFormat="1"/>
    <row r="253" s="303" customFormat="1"/>
    <row r="254" s="303" customFormat="1"/>
    <row r="255" s="303" customFormat="1"/>
    <row r="256" s="303" customFormat="1"/>
    <row r="257" s="303" customFormat="1"/>
    <row r="258" s="303" customFormat="1"/>
    <row r="259" s="303" customFormat="1"/>
    <row r="260" s="303" customFormat="1"/>
    <row r="261" s="303" customFormat="1"/>
    <row r="262" s="303" customFormat="1"/>
    <row r="263" s="303" customFormat="1"/>
    <row r="264" s="303" customFormat="1"/>
    <row r="265" s="303" customFormat="1"/>
    <row r="266" s="303" customFormat="1"/>
    <row r="267" s="303" customFormat="1"/>
    <row r="268" s="303" customFormat="1"/>
    <row r="269" s="303" customFormat="1"/>
    <row r="270" s="303" customFormat="1"/>
    <row r="271" s="303" customFormat="1"/>
    <row r="272" s="303" customFormat="1"/>
    <row r="273" s="303" customFormat="1"/>
    <row r="274" s="303" customFormat="1"/>
    <row r="275" s="303" customFormat="1"/>
    <row r="276" s="303" customFormat="1"/>
    <row r="277" s="303" customFormat="1"/>
    <row r="278" s="303" customFormat="1"/>
    <row r="279" s="303" customFormat="1"/>
    <row r="280" s="303" customFormat="1"/>
    <row r="281" s="303" customFormat="1"/>
    <row r="282" s="303" customFormat="1"/>
    <row r="283" s="303" customFormat="1"/>
    <row r="284" s="303" customFormat="1"/>
    <row r="285" s="303" customFormat="1"/>
    <row r="286" s="303" customFormat="1"/>
    <row r="287" s="303" customFormat="1"/>
    <row r="288" s="303" customFormat="1"/>
    <row r="289" s="303" customFormat="1"/>
    <row r="290" s="303" customFormat="1"/>
    <row r="291" s="303" customFormat="1"/>
    <row r="292" s="303" customFormat="1"/>
    <row r="293" s="303" customFormat="1"/>
    <row r="294" s="303" customFormat="1"/>
    <row r="295" s="303" customFormat="1"/>
    <row r="296" s="303" customFormat="1"/>
    <row r="297" s="303" customFormat="1"/>
    <row r="298" s="303" customFormat="1"/>
    <row r="299" s="303" customFormat="1"/>
    <row r="300" s="303" customFormat="1"/>
    <row r="301" s="303" customFormat="1"/>
    <row r="302" s="303" customFormat="1"/>
    <row r="303" s="303" customFormat="1"/>
    <row r="304" s="303" customFormat="1"/>
    <row r="305" s="303" customFormat="1"/>
    <row r="306" s="303" customFormat="1"/>
    <row r="307" s="303" customFormat="1"/>
    <row r="308" s="303" customFormat="1"/>
    <row r="309" s="303" customFormat="1"/>
    <row r="310" s="303" customFormat="1"/>
    <row r="311" s="303" customFormat="1"/>
    <row r="312" s="303" customFormat="1"/>
    <row r="313" s="303" customFormat="1"/>
    <row r="314" s="303" customFormat="1"/>
    <row r="315" s="303" customFormat="1"/>
    <row r="316" s="303" customFormat="1"/>
    <row r="317" s="303" customFormat="1"/>
    <row r="318" s="303" customFormat="1"/>
    <row r="319" s="303" customFormat="1"/>
    <row r="320" s="303" customFormat="1"/>
    <row r="321" s="303" customFormat="1"/>
    <row r="322" s="303" customFormat="1"/>
    <row r="323" s="303" customFormat="1"/>
    <row r="324" s="303" customFormat="1"/>
    <row r="325" s="303" customFormat="1"/>
    <row r="326" s="303" customFormat="1"/>
    <row r="327" s="303" customFormat="1"/>
    <row r="328" s="303" customFormat="1"/>
    <row r="329" s="303" customFormat="1"/>
    <row r="330" s="303" customFormat="1"/>
    <row r="331" s="303" customFormat="1"/>
    <row r="332" s="303" customFormat="1"/>
    <row r="333" s="303" customFormat="1"/>
    <row r="334" s="303" customFormat="1"/>
    <row r="335" s="303" customFormat="1"/>
    <row r="336" s="303" customFormat="1"/>
    <row r="337" s="303" customFormat="1"/>
    <row r="338" s="303" customFormat="1"/>
    <row r="339" s="303" customFormat="1"/>
    <row r="340" s="303" customFormat="1"/>
    <row r="341" s="303" customFormat="1"/>
    <row r="342" s="303" customFormat="1"/>
    <row r="343" s="303" customFormat="1"/>
    <row r="344" s="303" customFormat="1"/>
    <row r="345" s="303" customFormat="1"/>
    <row r="346" s="303" customFormat="1"/>
    <row r="347" s="303" customFormat="1"/>
    <row r="348" s="303" customFormat="1"/>
    <row r="349" s="303" customFormat="1"/>
    <row r="350" s="303" customFormat="1"/>
    <row r="351" s="303" customFormat="1"/>
    <row r="352" s="303" customFormat="1"/>
    <row r="353" s="303" customFormat="1"/>
    <row r="354" s="303" customFormat="1"/>
    <row r="355" s="303" customFormat="1"/>
    <row r="356" s="303" customFormat="1"/>
    <row r="357" s="303" customFormat="1"/>
    <row r="358" s="303" customFormat="1"/>
    <row r="359" s="303" customFormat="1"/>
    <row r="360" s="303" customFormat="1"/>
    <row r="361" s="303" customFormat="1"/>
    <row r="362" s="303" customFormat="1"/>
    <row r="363" s="303" customFormat="1"/>
    <row r="364" s="303" customFormat="1"/>
    <row r="365" s="303" customFormat="1"/>
    <row r="366" s="303" customFormat="1"/>
    <row r="367" s="303" customFormat="1"/>
    <row r="368" s="303" customFormat="1"/>
    <row r="369" s="303" customFormat="1"/>
    <row r="370" s="303" customFormat="1"/>
    <row r="371" s="303" customFormat="1"/>
    <row r="372" s="303" customFormat="1"/>
    <row r="373" s="303" customFormat="1"/>
    <row r="374" s="303" customFormat="1"/>
    <row r="375" s="303" customFormat="1"/>
    <row r="376" s="303" customFormat="1"/>
    <row r="377" s="303" customFormat="1"/>
    <row r="378" s="303" customFormat="1"/>
    <row r="379" s="303" customFormat="1"/>
    <row r="380" s="303" customFormat="1"/>
    <row r="381" s="303" customFormat="1"/>
    <row r="382" s="303" customFormat="1"/>
    <row r="383" s="303" customFormat="1"/>
    <row r="384" s="303" customFormat="1"/>
    <row r="385" s="303" customFormat="1"/>
    <row r="386" s="303" customFormat="1"/>
    <row r="387" s="303" customFormat="1"/>
    <row r="388" s="303" customFormat="1"/>
    <row r="389" s="303" customFormat="1"/>
    <row r="390" s="303" customFormat="1"/>
    <row r="391" s="303" customFormat="1"/>
    <row r="392" s="303" customFormat="1"/>
    <row r="393" s="303" customFormat="1"/>
    <row r="394" s="303" customFormat="1"/>
    <row r="395" s="303" customFormat="1"/>
    <row r="396" s="303" customFormat="1"/>
    <row r="397" s="303" customFormat="1"/>
    <row r="398" s="303" customFormat="1"/>
    <row r="399" s="303" customFormat="1"/>
    <row r="400" s="303" customFormat="1"/>
    <row r="401" s="303" customFormat="1"/>
    <row r="402" s="303" customFormat="1"/>
    <row r="403" s="303" customFormat="1"/>
    <row r="404" s="303" customFormat="1"/>
    <row r="405" s="303" customFormat="1"/>
    <row r="406" s="303" customFormat="1"/>
    <row r="407" s="303" customFormat="1"/>
    <row r="408" s="303" customFormat="1"/>
    <row r="409" s="303" customFormat="1"/>
    <row r="410" s="303" customFormat="1"/>
    <row r="411" s="303" customFormat="1"/>
    <row r="412" s="303" customFormat="1"/>
    <row r="413" s="303" customFormat="1"/>
    <row r="414" s="303" customFormat="1"/>
    <row r="415" s="303" customFormat="1"/>
    <row r="416" s="303" customFormat="1"/>
    <row r="417" s="303" customFormat="1"/>
    <row r="418" s="303" customFormat="1"/>
    <row r="419" s="303" customFormat="1"/>
    <row r="420" s="303" customFormat="1"/>
    <row r="421" s="303" customFormat="1"/>
    <row r="422" s="303" customFormat="1"/>
    <row r="423" s="303" customFormat="1"/>
    <row r="424" s="303" customFormat="1"/>
    <row r="425" s="303" customFormat="1"/>
    <row r="426" s="303" customFormat="1"/>
    <row r="427" s="303" customFormat="1"/>
    <row r="428" s="303" customFormat="1"/>
    <row r="429" s="303" customFormat="1"/>
    <row r="430" s="303" customFormat="1"/>
    <row r="431" s="303" customFormat="1"/>
    <row r="432" s="303" customFormat="1"/>
    <row r="433" s="303" customFormat="1"/>
    <row r="434" s="303" customFormat="1"/>
    <row r="435" s="303" customFormat="1"/>
    <row r="436" s="303" customFormat="1"/>
    <row r="437" s="303" customFormat="1"/>
    <row r="438" s="303" customFormat="1"/>
    <row r="439" s="303" customFormat="1"/>
    <row r="440" s="303" customFormat="1"/>
    <row r="441" s="303" customFormat="1"/>
    <row r="442" s="303" customFormat="1"/>
    <row r="443" s="303" customFormat="1"/>
    <row r="444" s="303" customFormat="1"/>
    <row r="445" s="303" customFormat="1"/>
    <row r="446" s="303" customFormat="1"/>
    <row r="447" s="303" customFormat="1"/>
    <row r="448" s="303" customFormat="1"/>
    <row r="449" s="303" customFormat="1"/>
    <row r="450" s="303" customFormat="1"/>
    <row r="451" s="303" customFormat="1"/>
    <row r="452" s="303" customFormat="1"/>
    <row r="453" s="303" customFormat="1"/>
    <row r="454" s="303" customFormat="1"/>
    <row r="455" s="303" customFormat="1"/>
    <row r="456" s="303" customFormat="1"/>
    <row r="457" s="303" customFormat="1"/>
    <row r="458" s="303" customFormat="1"/>
    <row r="459" s="303" customFormat="1"/>
    <row r="460" s="303" customFormat="1"/>
    <row r="461" s="303" customFormat="1"/>
    <row r="462" s="303" customFormat="1"/>
    <row r="463" s="303" customFormat="1"/>
    <row r="464" s="303" customFormat="1"/>
    <row r="465" s="303" customFormat="1"/>
    <row r="466" s="303" customFormat="1"/>
    <row r="467" s="303" customFormat="1"/>
    <row r="468" s="303" customFormat="1"/>
    <row r="469" s="303" customFormat="1"/>
    <row r="470" s="303" customFormat="1"/>
    <row r="471" s="303" customFormat="1"/>
    <row r="472" s="303" customFormat="1"/>
    <row r="473" s="303" customFormat="1"/>
    <row r="474" s="303" customFormat="1"/>
    <row r="475" s="303" customFormat="1"/>
    <row r="476" s="303" customFormat="1"/>
    <row r="477" s="303" customFormat="1"/>
    <row r="478" s="303" customFormat="1"/>
    <row r="479" s="303" customFormat="1"/>
    <row r="480" s="303" customFormat="1"/>
    <row r="481" s="303" customFormat="1"/>
    <row r="482" s="303" customFormat="1"/>
    <row r="483" s="303" customFormat="1"/>
    <row r="484" s="303" customFormat="1"/>
    <row r="485" s="303" customFormat="1"/>
    <row r="486" s="303" customFormat="1"/>
    <row r="487" s="303" customFormat="1"/>
    <row r="488" s="303" customFormat="1"/>
    <row r="489" s="303" customFormat="1"/>
    <row r="490" s="303" customFormat="1"/>
    <row r="491" s="303" customFormat="1"/>
    <row r="492" s="303" customFormat="1"/>
    <row r="493" s="303" customFormat="1"/>
    <row r="494" s="303" customFormat="1"/>
    <row r="495" s="303" customFormat="1"/>
    <row r="496" s="303" customFormat="1"/>
    <row r="497" s="303" customFormat="1"/>
    <row r="498" s="303" customFormat="1"/>
    <row r="499" s="303" customFormat="1"/>
    <row r="500" s="303" customFormat="1"/>
    <row r="501" s="303" customFormat="1"/>
    <row r="502" s="303" customFormat="1"/>
    <row r="503" s="303" customFormat="1"/>
    <row r="504" s="303" customFormat="1"/>
    <row r="505" s="303" customFormat="1"/>
    <row r="506" s="303" customFormat="1"/>
    <row r="507" s="303" customFormat="1"/>
    <row r="508" s="303" customFormat="1"/>
    <row r="509" s="303" customFormat="1"/>
    <row r="510" s="303" customFormat="1"/>
    <row r="511" s="303" customFormat="1"/>
    <row r="512" s="303" customFormat="1"/>
    <row r="513" s="303" customFormat="1"/>
    <row r="514" s="303" customFormat="1"/>
    <row r="515" s="303" customFormat="1"/>
    <row r="516" s="303" customFormat="1"/>
    <row r="517" s="303" customFormat="1"/>
    <row r="518" s="303" customFormat="1"/>
    <row r="519" s="303" customFormat="1"/>
    <row r="520" s="303" customFormat="1"/>
    <row r="521" s="303" customFormat="1"/>
    <row r="522" s="303" customFormat="1"/>
    <row r="523" s="303" customFormat="1"/>
    <row r="524" s="303" customFormat="1"/>
    <row r="525" s="303" customFormat="1"/>
    <row r="526" s="303" customFormat="1"/>
    <row r="527" s="303" customFormat="1"/>
    <row r="528" s="303" customFormat="1"/>
    <row r="529" s="303" customFormat="1"/>
    <row r="530" s="303" customFormat="1"/>
    <row r="531" s="303" customFormat="1"/>
    <row r="532" s="303" customFormat="1"/>
    <row r="533" s="303" customFormat="1"/>
    <row r="534" s="303" customFormat="1"/>
    <row r="535" s="303" customFormat="1"/>
    <row r="536" s="303" customFormat="1"/>
    <row r="537" s="303" customFormat="1"/>
    <row r="538" s="303" customFormat="1"/>
    <row r="539" s="303" customFormat="1"/>
    <row r="540" s="303" customFormat="1"/>
    <row r="541" s="303" customFormat="1"/>
    <row r="542" s="303" customFormat="1"/>
    <row r="543" s="303" customFormat="1"/>
    <row r="544" s="303" customFormat="1"/>
    <row r="545" s="303" customFormat="1"/>
    <row r="546" s="303" customFormat="1"/>
    <row r="547" s="303" customFormat="1"/>
    <row r="548" s="303" customFormat="1"/>
    <row r="549" s="303" customFormat="1"/>
    <row r="550" s="303" customFormat="1"/>
    <row r="551" s="303" customFormat="1"/>
    <row r="552" s="303" customFormat="1"/>
    <row r="553" s="303" customFormat="1"/>
    <row r="554" s="303" customFormat="1"/>
    <row r="555" s="303" customFormat="1"/>
    <row r="556" s="303" customFormat="1"/>
    <row r="557" s="303" customFormat="1"/>
    <row r="558" s="303" customFormat="1"/>
    <row r="559" s="303" customFormat="1"/>
    <row r="560" s="303" customFormat="1"/>
    <row r="561" s="303" customFormat="1"/>
    <row r="562" s="303" customFormat="1"/>
    <row r="563" s="303" customFormat="1"/>
    <row r="564" s="303" customFormat="1"/>
    <row r="565" s="303" customFormat="1"/>
    <row r="566" s="303" customFormat="1"/>
    <row r="567" s="303" customFormat="1"/>
    <row r="568" s="303" customFormat="1"/>
    <row r="569" s="303" customFormat="1"/>
    <row r="570" s="303" customFormat="1"/>
    <row r="571" s="303" customFormat="1"/>
    <row r="572" s="303" customFormat="1"/>
    <row r="573" s="303" customFormat="1"/>
    <row r="574" s="303" customFormat="1"/>
    <row r="575" s="303" customFormat="1"/>
    <row r="576" s="303" customFormat="1"/>
    <row r="577" s="303" customFormat="1"/>
    <row r="578" s="303" customFormat="1"/>
    <row r="579" s="303" customFormat="1"/>
    <row r="580" s="303" customFormat="1"/>
    <row r="581" s="303" customFormat="1"/>
    <row r="582" s="303" customFormat="1"/>
    <row r="583" s="303" customFormat="1"/>
    <row r="584" s="303" customFormat="1"/>
    <row r="585" s="303" customFormat="1"/>
    <row r="586" s="303" customFormat="1"/>
    <row r="587" s="303" customFormat="1"/>
    <row r="588" s="303" customFormat="1"/>
    <row r="589" s="303" customFormat="1"/>
    <row r="590" s="303" customFormat="1"/>
    <row r="591" s="303" customFormat="1"/>
    <row r="592" s="303" customFormat="1"/>
    <row r="593" s="303" customFormat="1"/>
    <row r="594" s="303" customFormat="1"/>
    <row r="595" s="303" customFormat="1"/>
    <row r="596" s="303" customFormat="1"/>
    <row r="597" s="303" customFormat="1"/>
    <row r="598" s="303" customFormat="1"/>
    <row r="599" s="303" customFormat="1"/>
    <row r="600" s="303" customFormat="1"/>
    <row r="601" s="303" customFormat="1"/>
    <row r="602" s="303" customFormat="1"/>
    <row r="603" s="303" customFormat="1"/>
    <row r="604" s="303" customFormat="1"/>
    <row r="605" s="303" customFormat="1"/>
    <row r="606" s="303" customFormat="1"/>
    <row r="607" s="303" customFormat="1"/>
    <row r="608" s="303" customFormat="1"/>
    <row r="609" s="303" customFormat="1"/>
    <row r="610" s="303" customFormat="1"/>
    <row r="611" s="303" customFormat="1"/>
    <row r="612" s="303" customFormat="1"/>
    <row r="613" s="303" customFormat="1"/>
    <row r="614" s="303" customFormat="1"/>
    <row r="615" s="303" customFormat="1"/>
    <row r="616" s="303" customFormat="1"/>
    <row r="617" s="303" customFormat="1"/>
    <row r="618" s="303" customFormat="1"/>
    <row r="619" s="303" customFormat="1"/>
    <row r="620" s="303" customFormat="1"/>
    <row r="621" s="303" customFormat="1"/>
    <row r="622" s="303" customFormat="1"/>
    <row r="623" s="303" customFormat="1"/>
    <row r="624" s="303" customFormat="1"/>
    <row r="625" s="303" customFormat="1"/>
    <row r="626" s="303" customFormat="1"/>
    <row r="627" s="303" customFormat="1"/>
    <row r="628" s="303" customFormat="1"/>
    <row r="629" s="303" customFormat="1"/>
    <row r="630" s="303" customFormat="1"/>
    <row r="631" s="303" customFormat="1"/>
    <row r="632" s="303" customFormat="1"/>
    <row r="633" s="303" customFormat="1"/>
    <row r="634" s="303" customFormat="1"/>
    <row r="635" s="303" customFormat="1"/>
    <row r="636" s="303" customFormat="1"/>
    <row r="637" s="303" customFormat="1"/>
    <row r="638" s="303" customFormat="1"/>
    <row r="639" s="303" customFormat="1"/>
    <row r="640" s="303" customFormat="1"/>
    <row r="641" s="303" customFormat="1"/>
    <row r="642" s="303" customFormat="1"/>
    <row r="643" s="303" customFormat="1"/>
    <row r="644" s="303" customFormat="1"/>
    <row r="645" s="303" customFormat="1"/>
    <row r="646" s="303" customFormat="1"/>
    <row r="647" s="303" customFormat="1"/>
    <row r="648" s="303" customFormat="1"/>
    <row r="649" s="303" customFormat="1"/>
    <row r="650" s="303" customFormat="1"/>
    <row r="651" s="303" customFormat="1"/>
    <row r="652" s="303" customFormat="1"/>
    <row r="653" s="303" customFormat="1"/>
    <row r="654" s="303" customFormat="1"/>
    <row r="655" s="303" customFormat="1"/>
    <row r="656" s="303" customFormat="1"/>
    <row r="657" s="303" customFormat="1"/>
    <row r="658" s="303" customFormat="1"/>
    <row r="659" s="303" customFormat="1"/>
    <row r="660" s="303" customFormat="1"/>
    <row r="661" s="303" customFormat="1"/>
    <row r="662" s="303" customFormat="1"/>
    <row r="663" s="303" customFormat="1"/>
    <row r="664" s="303" customFormat="1"/>
    <row r="665" s="303" customFormat="1"/>
    <row r="666" s="303" customFormat="1"/>
    <row r="667" s="303" customFormat="1"/>
    <row r="668" s="303" customFormat="1"/>
    <row r="669" s="303" customFormat="1"/>
    <row r="670" s="303" customFormat="1"/>
    <row r="671" s="303" customFormat="1"/>
    <row r="672" s="303" customFormat="1"/>
    <row r="673" s="303" customFormat="1"/>
    <row r="674" s="303" customFormat="1"/>
    <row r="675" s="303" customFormat="1"/>
    <row r="676" s="303" customFormat="1"/>
    <row r="677" s="303" customFormat="1"/>
    <row r="678" s="303" customFormat="1"/>
    <row r="679" s="303" customFormat="1"/>
    <row r="680" s="303" customFormat="1"/>
    <row r="681" s="303" customFormat="1"/>
    <row r="682" s="303" customFormat="1"/>
    <row r="683" s="303" customFormat="1"/>
    <row r="684" s="303" customFormat="1"/>
    <row r="685" s="303" customFormat="1"/>
    <row r="686" s="303" customFormat="1"/>
    <row r="687" s="303" customFormat="1"/>
    <row r="688" s="303" customFormat="1"/>
    <row r="689" s="303" customFormat="1"/>
    <row r="690" s="303" customFormat="1"/>
    <row r="691" s="303" customFormat="1"/>
    <row r="692" s="303" customFormat="1"/>
    <row r="693" s="303" customFormat="1"/>
    <row r="694" s="303" customFormat="1"/>
    <row r="695" s="303" customFormat="1"/>
    <row r="696" s="303" customFormat="1"/>
    <row r="697" s="303" customFormat="1"/>
    <row r="698" s="303" customFormat="1"/>
    <row r="699" s="303" customFormat="1"/>
    <row r="700" s="303" customFormat="1"/>
    <row r="701" s="303" customFormat="1"/>
    <row r="702" s="303" customFormat="1"/>
    <row r="703" s="303" customFormat="1"/>
    <row r="704" s="303" customFormat="1"/>
    <row r="705" s="303" customFormat="1"/>
    <row r="706" s="303" customFormat="1"/>
    <row r="707" s="303" customFormat="1"/>
    <row r="708" s="303" customFormat="1"/>
    <row r="709" s="303" customFormat="1"/>
    <row r="710" s="303" customFormat="1"/>
    <row r="711" s="303" customFormat="1"/>
    <row r="712" s="303" customFormat="1"/>
    <row r="713" s="303" customFormat="1"/>
    <row r="714" s="303" customFormat="1"/>
    <row r="715" s="303" customFormat="1"/>
    <row r="716" s="303" customFormat="1"/>
    <row r="717" s="303" customFormat="1"/>
    <row r="718" s="303" customFormat="1"/>
    <row r="719" s="303" customFormat="1"/>
    <row r="720" s="303" customFormat="1"/>
    <row r="721" s="303" customFormat="1"/>
    <row r="722" s="303" customFormat="1"/>
    <row r="723" s="303" customFormat="1"/>
    <row r="724" s="303" customFormat="1"/>
    <row r="725" s="303" customFormat="1"/>
    <row r="726" s="303" customFormat="1"/>
    <row r="727" s="303" customFormat="1"/>
    <row r="728" s="303" customFormat="1"/>
    <row r="729" s="303" customFormat="1"/>
    <row r="730" s="303" customFormat="1"/>
    <row r="731" s="303" customFormat="1"/>
    <row r="732" s="303" customFormat="1"/>
    <row r="733" s="303" customFormat="1"/>
    <row r="734" s="303" customFormat="1"/>
    <row r="735" s="303" customFormat="1"/>
    <row r="736" s="303" customFormat="1"/>
    <row r="737" s="303" customFormat="1"/>
    <row r="738" s="303" customFormat="1"/>
    <row r="739" s="303" customFormat="1"/>
    <row r="740" s="303" customFormat="1"/>
    <row r="741" s="303" customFormat="1"/>
    <row r="742" s="303" customFormat="1"/>
    <row r="743" s="303" customFormat="1"/>
    <row r="744" s="303" customFormat="1"/>
    <row r="745" s="303" customFormat="1"/>
    <row r="746" s="303" customFormat="1"/>
    <row r="747" s="303" customFormat="1"/>
    <row r="748" s="303" customFormat="1"/>
    <row r="749" s="303" customFormat="1"/>
    <row r="750" s="303" customFormat="1"/>
    <row r="751" s="303" customFormat="1"/>
    <row r="752" s="303" customFormat="1"/>
    <row r="753" s="303" customFormat="1"/>
    <row r="754" s="303" customFormat="1"/>
    <row r="755" s="303" customFormat="1"/>
    <row r="756" s="303" customFormat="1"/>
    <row r="757" s="303" customFormat="1"/>
    <row r="758" s="303" customFormat="1"/>
    <row r="759" s="303" customFormat="1"/>
    <row r="760" s="303" customFormat="1"/>
    <row r="761" s="303" customFormat="1"/>
    <row r="762" s="303" customFormat="1"/>
    <row r="763" s="303" customFormat="1"/>
    <row r="764" s="303" customFormat="1"/>
    <row r="765" s="303" customFormat="1"/>
    <row r="766" s="303" customFormat="1"/>
    <row r="767" s="303" customFormat="1"/>
    <row r="768" s="303" customFormat="1"/>
    <row r="769" spans="1:2" s="303" customFormat="1"/>
    <row r="770" spans="1:2" s="303" customFormat="1"/>
    <row r="771" spans="1:2" s="303" customFormat="1"/>
    <row r="772" spans="1:2" s="303" customFormat="1"/>
    <row r="773" spans="1:2" s="303" customFormat="1"/>
    <row r="774" spans="1:2" s="303" customFormat="1"/>
    <row r="775" spans="1:2" s="303" customFormat="1"/>
    <row r="776" spans="1:2" s="303" customFormat="1">
      <c r="A776" s="303" t="s">
        <v>87</v>
      </c>
    </row>
    <row r="777" spans="1:2">
      <c r="A777" s="5" t="s">
        <v>104</v>
      </c>
      <c r="B777" s="5">
        <v>6</v>
      </c>
    </row>
    <row r="778" spans="1:2">
      <c r="A778" s="5" t="s">
        <v>105</v>
      </c>
      <c r="B778" s="5">
        <v>1</v>
      </c>
    </row>
    <row r="779" spans="1:2">
      <c r="A779" s="5" t="s">
        <v>106</v>
      </c>
      <c r="B779" s="5">
        <v>1</v>
      </c>
    </row>
    <row r="780" spans="1:2">
      <c r="A780" s="5" t="s">
        <v>107</v>
      </c>
      <c r="B780" s="5">
        <v>2</v>
      </c>
    </row>
    <row r="781" spans="1:2">
      <c r="A781" s="5" t="s">
        <v>108</v>
      </c>
      <c r="B781" s="5">
        <v>1</v>
      </c>
    </row>
    <row r="782" spans="1:2">
      <c r="A782" s="5" t="s">
        <v>109</v>
      </c>
      <c r="B782" s="5">
        <v>0</v>
      </c>
    </row>
    <row r="783" spans="1:2">
      <c r="A783" s="5" t="s">
        <v>110</v>
      </c>
      <c r="B783" s="5">
        <v>0</v>
      </c>
    </row>
    <row r="784" spans="1:2">
      <c r="A784" s="5" t="s">
        <v>111</v>
      </c>
      <c r="B784" s="5">
        <v>0</v>
      </c>
    </row>
    <row r="785" spans="1:2">
      <c r="A785" s="5" t="s">
        <v>112</v>
      </c>
      <c r="B785" s="5">
        <v>0</v>
      </c>
    </row>
    <row r="786" spans="1:2">
      <c r="A786" s="5" t="s">
        <v>113</v>
      </c>
      <c r="B786" s="5">
        <v>0</v>
      </c>
    </row>
    <row r="787" spans="1:2">
      <c r="A787" s="5" t="s">
        <v>114</v>
      </c>
      <c r="B787" s="5">
        <v>0</v>
      </c>
    </row>
    <row r="788" spans="1:2">
      <c r="A788" s="5" t="s">
        <v>115</v>
      </c>
      <c r="B788" s="5" t="b">
        <v>1</v>
      </c>
    </row>
    <row r="789" spans="1:2">
      <c r="A789" s="5" t="s">
        <v>116</v>
      </c>
      <c r="B789" s="5">
        <v>0</v>
      </c>
    </row>
    <row r="790" spans="1:2">
      <c r="A790" s="5" t="s">
        <v>117</v>
      </c>
      <c r="B790" s="5" t="b">
        <v>1</v>
      </c>
    </row>
    <row r="791" spans="1:2">
      <c r="A791" s="5" t="s">
        <v>118</v>
      </c>
      <c r="B791" s="5">
        <v>0</v>
      </c>
    </row>
    <row r="792" spans="1:2">
      <c r="A792" s="5" t="s">
        <v>119</v>
      </c>
      <c r="B792" s="5">
        <v>0</v>
      </c>
    </row>
    <row r="793" spans="1:2">
      <c r="A793" s="5" t="s">
        <v>120</v>
      </c>
      <c r="B793" s="5">
        <v>0</v>
      </c>
    </row>
    <row r="794" spans="1:2">
      <c r="A794" s="5" t="s">
        <v>121</v>
      </c>
      <c r="B794" s="5">
        <v>0</v>
      </c>
    </row>
    <row r="795" spans="1:2">
      <c r="A795" s="5" t="s">
        <v>122</v>
      </c>
      <c r="B795" s="5">
        <v>0</v>
      </c>
    </row>
    <row r="796" spans="1:2">
      <c r="A796" s="5" t="s">
        <v>123</v>
      </c>
      <c r="B796" s="5">
        <v>0</v>
      </c>
    </row>
    <row r="797" spans="1:2">
      <c r="A797" s="5" t="s">
        <v>124</v>
      </c>
      <c r="B797" s="5">
        <v>0</v>
      </c>
    </row>
    <row r="798" spans="1:2">
      <c r="A798" s="5" t="s">
        <v>125</v>
      </c>
      <c r="B798" s="5" t="s">
        <v>126</v>
      </c>
    </row>
    <row r="799" spans="1:2">
      <c r="A799" s="5" t="s">
        <v>127</v>
      </c>
      <c r="B799" s="5">
        <v>100</v>
      </c>
    </row>
    <row r="800" spans="1:2">
      <c r="A800" s="5" t="s">
        <v>128</v>
      </c>
      <c r="B800" s="5">
        <v>55</v>
      </c>
    </row>
    <row r="801" spans="1:2">
      <c r="A801" s="5" t="s">
        <v>129</v>
      </c>
      <c r="B801" s="5">
        <v>5.3</v>
      </c>
    </row>
    <row r="802" spans="1:2">
      <c r="A802" s="5" t="s">
        <v>130</v>
      </c>
      <c r="B802" s="5">
        <v>0</v>
      </c>
    </row>
    <row r="803" spans="1:2">
      <c r="A803" s="5" t="s">
        <v>131</v>
      </c>
      <c r="B803" s="5">
        <v>0</v>
      </c>
    </row>
    <row r="804" spans="1:2">
      <c r="A804" s="5" t="s">
        <v>132</v>
      </c>
      <c r="B804" s="5">
        <v>0</v>
      </c>
    </row>
    <row r="805" spans="1:2">
      <c r="A805" s="5" t="s">
        <v>133</v>
      </c>
      <c r="B805" s="5">
        <v>0</v>
      </c>
    </row>
    <row r="806" spans="1:2">
      <c r="A806" s="5" t="s">
        <v>134</v>
      </c>
      <c r="B806" s="5">
        <v>0</v>
      </c>
    </row>
    <row r="807" spans="1:2">
      <c r="A807" s="5" t="s">
        <v>135</v>
      </c>
      <c r="B807" s="5">
        <v>0</v>
      </c>
    </row>
    <row r="808" spans="1:2">
      <c r="A808" s="5" t="s">
        <v>136</v>
      </c>
      <c r="B808" s="5">
        <v>0</v>
      </c>
    </row>
    <row r="809" spans="1:2">
      <c r="A809" s="5" t="s">
        <v>137</v>
      </c>
      <c r="B809" s="5">
        <v>18</v>
      </c>
    </row>
    <row r="810" spans="1:2">
      <c r="A810" s="5" t="s">
        <v>138</v>
      </c>
      <c r="B810" s="5">
        <v>0</v>
      </c>
    </row>
    <row r="811" spans="1:2">
      <c r="A811" s="5" t="s">
        <v>139</v>
      </c>
      <c r="B811" s="5">
        <v>0</v>
      </c>
    </row>
    <row r="812" spans="1:2">
      <c r="A812" s="5" t="s">
        <v>140</v>
      </c>
      <c r="B812" s="5">
        <v>0</v>
      </c>
    </row>
    <row r="813" spans="1:2">
      <c r="A813" s="5" t="s">
        <v>141</v>
      </c>
      <c r="B813" s="5">
        <v>0</v>
      </c>
    </row>
    <row r="814" spans="1:2">
      <c r="A814" s="5" t="s">
        <v>142</v>
      </c>
      <c r="B814" s="5">
        <v>0</v>
      </c>
    </row>
    <row r="815" spans="1:2">
      <c r="A815" s="5" t="s">
        <v>143</v>
      </c>
      <c r="B815" s="5">
        <v>100</v>
      </c>
    </row>
    <row r="816" spans="1:2">
      <c r="A816" s="5" t="s">
        <v>144</v>
      </c>
      <c r="B816" s="5">
        <v>0</v>
      </c>
    </row>
    <row r="817" spans="1:2">
      <c r="A817" s="5" t="s">
        <v>145</v>
      </c>
      <c r="B817" s="5">
        <v>0</v>
      </c>
    </row>
    <row r="818" spans="1:2">
      <c r="A818" s="5" t="s">
        <v>146</v>
      </c>
      <c r="B818" s="5">
        <v>0</v>
      </c>
    </row>
    <row r="819" spans="1:2">
      <c r="A819" s="5" t="s">
        <v>147</v>
      </c>
      <c r="B819" s="5">
        <v>75</v>
      </c>
    </row>
    <row r="820" spans="1:2">
      <c r="A820" s="5" t="s">
        <v>148</v>
      </c>
      <c r="B820" s="5">
        <v>0</v>
      </c>
    </row>
    <row r="821" spans="1:2">
      <c r="A821" s="5" t="s">
        <v>149</v>
      </c>
      <c r="B821" s="5">
        <v>35</v>
      </c>
    </row>
    <row r="822" spans="1:2">
      <c r="A822" s="5" t="s">
        <v>150</v>
      </c>
      <c r="B822" s="5">
        <v>20</v>
      </c>
    </row>
    <row r="823" spans="1:2">
      <c r="A823" s="5" t="s">
        <v>151</v>
      </c>
      <c r="B823" s="5">
        <v>0.5</v>
      </c>
    </row>
    <row r="824" spans="1:2">
      <c r="A824" s="5" t="s">
        <v>152</v>
      </c>
      <c r="B824" s="5">
        <v>10</v>
      </c>
    </row>
    <row r="825" spans="1:2">
      <c r="A825" s="5" t="s">
        <v>153</v>
      </c>
      <c r="B825" s="5">
        <v>0</v>
      </c>
    </row>
    <row r="826" spans="1:2">
      <c r="A826" s="5" t="s">
        <v>154</v>
      </c>
      <c r="B826" s="5">
        <v>0</v>
      </c>
    </row>
    <row r="827" spans="1:2">
      <c r="A827" s="5" t="s">
        <v>155</v>
      </c>
      <c r="B827" s="5">
        <v>0.53</v>
      </c>
    </row>
    <row r="828" spans="1:2">
      <c r="A828" s="5" t="s">
        <v>156</v>
      </c>
      <c r="B828" s="5">
        <v>0</v>
      </c>
    </row>
    <row r="829" spans="1:2">
      <c r="A829" s="5" t="s">
        <v>157</v>
      </c>
      <c r="B829" s="5">
        <v>0.49</v>
      </c>
    </row>
    <row r="830" spans="1:2">
      <c r="A830" s="5" t="s">
        <v>158</v>
      </c>
      <c r="B830" s="5">
        <v>0.4</v>
      </c>
    </row>
    <row r="831" spans="1:2">
      <c r="A831" s="5" t="s">
        <v>159</v>
      </c>
      <c r="B831" s="5">
        <v>15</v>
      </c>
    </row>
    <row r="832" spans="1:2">
      <c r="A832" s="5" t="s">
        <v>160</v>
      </c>
      <c r="B832" s="5">
        <v>0.55000000000000004</v>
      </c>
    </row>
    <row r="833" spans="1:2">
      <c r="A833" s="5" t="s">
        <v>161</v>
      </c>
      <c r="B833" s="5">
        <v>0</v>
      </c>
    </row>
    <row r="834" spans="1:2">
      <c r="A834" s="5" t="s">
        <v>162</v>
      </c>
      <c r="B834" s="5">
        <v>0</v>
      </c>
    </row>
    <row r="835" spans="1:2">
      <c r="A835" s="5" t="s">
        <v>163</v>
      </c>
      <c r="B835" s="5">
        <v>0</v>
      </c>
    </row>
    <row r="836" spans="1:2">
      <c r="A836" s="5" t="s">
        <v>164</v>
      </c>
      <c r="B836" s="5">
        <v>0</v>
      </c>
    </row>
    <row r="837" spans="1:2">
      <c r="A837" s="5" t="s">
        <v>165</v>
      </c>
      <c r="B837" s="5">
        <v>1</v>
      </c>
    </row>
    <row r="838" spans="1:2">
      <c r="A838" s="5" t="s">
        <v>166</v>
      </c>
      <c r="B838" s="5">
        <v>0</v>
      </c>
    </row>
    <row r="839" spans="1:2">
      <c r="A839" s="5" t="s">
        <v>167</v>
      </c>
      <c r="B839" s="5">
        <v>0</v>
      </c>
    </row>
    <row r="840" spans="1:2">
      <c r="A840" s="5" t="s">
        <v>168</v>
      </c>
      <c r="B840" s="5">
        <v>0</v>
      </c>
    </row>
    <row r="841" spans="1:2">
      <c r="A841" s="5" t="s">
        <v>169</v>
      </c>
      <c r="B841" s="5">
        <v>0</v>
      </c>
    </row>
    <row r="842" spans="1:2">
      <c r="A842" s="5" t="s">
        <v>170</v>
      </c>
      <c r="B842" s="5">
        <v>0</v>
      </c>
    </row>
    <row r="843" spans="1:2">
      <c r="A843" s="5" t="s">
        <v>171</v>
      </c>
      <c r="B843" s="5">
        <v>0</v>
      </c>
    </row>
    <row r="844" spans="1:2">
      <c r="A844" s="5" t="s">
        <v>172</v>
      </c>
      <c r="B844" s="5">
        <v>0</v>
      </c>
    </row>
    <row r="845" spans="1:2">
      <c r="A845" s="5" t="s">
        <v>173</v>
      </c>
      <c r="B845" s="5">
        <v>19.38</v>
      </c>
    </row>
    <row r="846" spans="1:2">
      <c r="A846" s="5" t="s">
        <v>174</v>
      </c>
      <c r="B846" s="5">
        <v>0</v>
      </c>
    </row>
    <row r="847" spans="1:2">
      <c r="A847" s="5" t="s">
        <v>175</v>
      </c>
      <c r="B847" s="5">
        <v>0</v>
      </c>
    </row>
    <row r="848" spans="1:2">
      <c r="A848" s="5" t="s">
        <v>176</v>
      </c>
      <c r="B848" s="5">
        <v>0</v>
      </c>
    </row>
    <row r="849" spans="1:2">
      <c r="A849" s="5" t="s">
        <v>177</v>
      </c>
      <c r="B849" s="5">
        <v>0</v>
      </c>
    </row>
    <row r="850" spans="1:2">
      <c r="A850" s="5" t="s">
        <v>178</v>
      </c>
      <c r="B850" s="5">
        <v>0</v>
      </c>
    </row>
    <row r="851" spans="1:2">
      <c r="A851" s="5" t="s">
        <v>179</v>
      </c>
      <c r="B851" s="5">
        <v>0</v>
      </c>
    </row>
    <row r="852" spans="1:2">
      <c r="A852" s="5" t="s">
        <v>180</v>
      </c>
      <c r="B852" s="5">
        <v>0</v>
      </c>
    </row>
    <row r="853" spans="1:2">
      <c r="A853" s="5" t="s">
        <v>181</v>
      </c>
      <c r="B853" s="5">
        <v>0</v>
      </c>
    </row>
    <row r="854" spans="1:2">
      <c r="A854" s="5" t="s">
        <v>182</v>
      </c>
      <c r="B854" s="5">
        <v>0</v>
      </c>
    </row>
    <row r="855" spans="1:2">
      <c r="A855" s="5" t="s">
        <v>183</v>
      </c>
      <c r="B855" s="5">
        <v>0</v>
      </c>
    </row>
    <row r="856" spans="1:2">
      <c r="A856" s="5" t="s">
        <v>184</v>
      </c>
      <c r="B856" s="5">
        <v>0</v>
      </c>
    </row>
    <row r="857" spans="1:2">
      <c r="A857" s="5" t="s">
        <v>185</v>
      </c>
      <c r="B857" s="5">
        <v>0</v>
      </c>
    </row>
    <row r="858" spans="1:2">
      <c r="A858" s="5" t="s">
        <v>186</v>
      </c>
      <c r="B858" s="5">
        <v>0</v>
      </c>
    </row>
    <row r="859" spans="1:2">
      <c r="A859" s="5" t="s">
        <v>187</v>
      </c>
      <c r="B859" s="5">
        <v>0</v>
      </c>
    </row>
    <row r="860" spans="1:2">
      <c r="A860" s="5" t="s">
        <v>188</v>
      </c>
      <c r="B860" s="5">
        <v>0.5</v>
      </c>
    </row>
    <row r="861" spans="1:2">
      <c r="A861" s="5" t="s">
        <v>189</v>
      </c>
      <c r="B861" s="5">
        <v>13.5</v>
      </c>
    </row>
    <row r="862" spans="1:2">
      <c r="A862" s="5" t="s">
        <v>190</v>
      </c>
      <c r="B862" s="5">
        <v>18</v>
      </c>
    </row>
    <row r="863" spans="1:2">
      <c r="A863" s="5" t="s">
        <v>191</v>
      </c>
      <c r="B863" s="5">
        <v>0</v>
      </c>
    </row>
    <row r="864" spans="1:2">
      <c r="A864" s="5" t="s">
        <v>192</v>
      </c>
      <c r="B864" s="5">
        <v>0</v>
      </c>
    </row>
    <row r="865" spans="1:2">
      <c r="A865" s="5" t="s">
        <v>193</v>
      </c>
      <c r="B865" s="5">
        <v>0</v>
      </c>
    </row>
    <row r="866" spans="1:2">
      <c r="A866" s="5" t="s">
        <v>194</v>
      </c>
      <c r="B866" s="5">
        <v>3500</v>
      </c>
    </row>
    <row r="867" spans="1:2">
      <c r="A867" s="5" t="s">
        <v>195</v>
      </c>
      <c r="B867" s="5">
        <v>4</v>
      </c>
    </row>
    <row r="868" spans="1:2">
      <c r="A868" s="5" t="s">
        <v>196</v>
      </c>
      <c r="B868" s="5">
        <v>0</v>
      </c>
    </row>
    <row r="869" spans="1:2">
      <c r="A869" s="5" t="s">
        <v>197</v>
      </c>
      <c r="B869" s="5">
        <v>0</v>
      </c>
    </row>
    <row r="870" spans="1:2">
      <c r="A870" s="5" t="s">
        <v>198</v>
      </c>
      <c r="B870" s="5">
        <v>0</v>
      </c>
    </row>
    <row r="871" spans="1:2">
      <c r="A871" s="5" t="s">
        <v>199</v>
      </c>
      <c r="B871" s="5">
        <v>6</v>
      </c>
    </row>
    <row r="872" spans="1:2">
      <c r="A872" s="5" t="s">
        <v>200</v>
      </c>
      <c r="B872" s="5">
        <v>3.65</v>
      </c>
    </row>
    <row r="873" spans="1:2">
      <c r="A873" s="5" t="s">
        <v>201</v>
      </c>
      <c r="B873" s="5">
        <v>3.38</v>
      </c>
    </row>
    <row r="874" spans="1:2">
      <c r="A874" s="5" t="s">
        <v>202</v>
      </c>
      <c r="B874" s="5">
        <v>1</v>
      </c>
    </row>
    <row r="875" spans="1:2">
      <c r="A875" s="5" t="s">
        <v>203</v>
      </c>
      <c r="B875" s="5">
        <v>0</v>
      </c>
    </row>
    <row r="876" spans="1:2">
      <c r="A876" s="5" t="s">
        <v>204</v>
      </c>
      <c r="B876" s="5">
        <v>13</v>
      </c>
    </row>
    <row r="877" spans="1:2">
      <c r="A877" s="5" t="s">
        <v>205</v>
      </c>
      <c r="B877" s="5">
        <v>0</v>
      </c>
    </row>
    <row r="878" spans="1:2">
      <c r="A878" s="5" t="s">
        <v>206</v>
      </c>
      <c r="B878" s="5">
        <v>0</v>
      </c>
    </row>
    <row r="879" spans="1:2">
      <c r="A879" s="5" t="s">
        <v>207</v>
      </c>
      <c r="B879" s="5">
        <v>0</v>
      </c>
    </row>
    <row r="880" spans="1:2">
      <c r="A880" s="5" t="s">
        <v>208</v>
      </c>
      <c r="B880" s="5">
        <v>0</v>
      </c>
    </row>
    <row r="881" spans="1:2">
      <c r="A881" s="5" t="s">
        <v>209</v>
      </c>
      <c r="B881" s="5">
        <v>0</v>
      </c>
    </row>
    <row r="882" spans="1:2">
      <c r="A882" s="5" t="s">
        <v>210</v>
      </c>
      <c r="B882" s="5">
        <v>0</v>
      </c>
    </row>
    <row r="883" spans="1:2">
      <c r="A883" s="5" t="s">
        <v>211</v>
      </c>
      <c r="B883" s="5">
        <v>5</v>
      </c>
    </row>
    <row r="884" spans="1:2">
      <c r="A884" s="5" t="s">
        <v>212</v>
      </c>
      <c r="B884" s="5">
        <v>0</v>
      </c>
    </row>
    <row r="885" spans="1:2">
      <c r="A885" s="5" t="s">
        <v>213</v>
      </c>
      <c r="B885" s="5">
        <v>0</v>
      </c>
    </row>
    <row r="886" spans="1:2">
      <c r="A886" s="5" t="s">
        <v>214</v>
      </c>
      <c r="B886" s="5">
        <v>0</v>
      </c>
    </row>
    <row r="887" spans="1:2">
      <c r="A887" s="5" t="s">
        <v>215</v>
      </c>
      <c r="B887" s="5">
        <v>6800</v>
      </c>
    </row>
    <row r="888" spans="1:2">
      <c r="A888" s="5" t="s">
        <v>216</v>
      </c>
      <c r="B888" s="5">
        <v>0</v>
      </c>
    </row>
    <row r="889" spans="1:2">
      <c r="A889" s="5" t="s">
        <v>217</v>
      </c>
      <c r="B889" s="5">
        <v>0</v>
      </c>
    </row>
    <row r="890" spans="1:2">
      <c r="A890" s="5" t="s">
        <v>218</v>
      </c>
      <c r="B890" s="5">
        <v>8500</v>
      </c>
    </row>
    <row r="891" spans="1:2">
      <c r="A891" s="5" t="s">
        <v>219</v>
      </c>
      <c r="B891" s="5">
        <v>5</v>
      </c>
    </row>
    <row r="892" spans="1:2">
      <c r="A892" s="5" t="s">
        <v>220</v>
      </c>
      <c r="B892" s="5">
        <v>15000</v>
      </c>
    </row>
    <row r="893" spans="1:2">
      <c r="A893" s="5" t="s">
        <v>221</v>
      </c>
      <c r="B893" s="5">
        <v>5</v>
      </c>
    </row>
    <row r="894" spans="1:2">
      <c r="A894" s="5" t="s">
        <v>222</v>
      </c>
      <c r="B894" s="5">
        <v>0</v>
      </c>
    </row>
    <row r="895" spans="1:2">
      <c r="A895" s="5" t="s">
        <v>223</v>
      </c>
      <c r="B895" s="5">
        <v>0</v>
      </c>
    </row>
    <row r="896" spans="1:2">
      <c r="A896" s="5" t="s">
        <v>224</v>
      </c>
      <c r="B896" s="5">
        <v>0</v>
      </c>
    </row>
    <row r="897" spans="1:2">
      <c r="A897" s="5" t="s">
        <v>225</v>
      </c>
      <c r="B897" s="5">
        <v>0</v>
      </c>
    </row>
    <row r="898" spans="1:2">
      <c r="A898" s="5" t="s">
        <v>226</v>
      </c>
      <c r="B898" s="5">
        <v>0</v>
      </c>
    </row>
    <row r="899" spans="1:2">
      <c r="A899" s="5" t="s">
        <v>227</v>
      </c>
      <c r="B899" s="5">
        <v>0</v>
      </c>
    </row>
    <row r="900" spans="1:2">
      <c r="A900" s="5" t="s">
        <v>228</v>
      </c>
      <c r="B900" s="5">
        <v>0</v>
      </c>
    </row>
    <row r="901" spans="1:2">
      <c r="A901" s="5" t="s">
        <v>229</v>
      </c>
      <c r="B901" s="5">
        <v>0</v>
      </c>
    </row>
    <row r="902" spans="1:2">
      <c r="A902" s="5" t="s">
        <v>230</v>
      </c>
      <c r="B902" s="5">
        <v>0</v>
      </c>
    </row>
    <row r="903" spans="1:2">
      <c r="A903" s="5" t="s">
        <v>231</v>
      </c>
      <c r="B903" s="5">
        <v>0</v>
      </c>
    </row>
    <row r="904" spans="1:2">
      <c r="A904" s="5" t="s">
        <v>232</v>
      </c>
      <c r="B904" s="5">
        <v>0</v>
      </c>
    </row>
    <row r="905" spans="1:2">
      <c r="A905" s="5" t="s">
        <v>233</v>
      </c>
      <c r="B905" s="5">
        <v>6</v>
      </c>
    </row>
    <row r="906" spans="1:2">
      <c r="A906" s="5" t="s">
        <v>234</v>
      </c>
      <c r="B906" s="5">
        <v>0</v>
      </c>
    </row>
    <row r="907" spans="1:2">
      <c r="A907" s="5" t="s">
        <v>235</v>
      </c>
      <c r="B907" s="5">
        <v>0</v>
      </c>
    </row>
    <row r="908" spans="1:2">
      <c r="A908" s="5" t="s">
        <v>236</v>
      </c>
      <c r="B908" s="5">
        <v>0</v>
      </c>
    </row>
    <row r="909" spans="1:2">
      <c r="A909" s="5" t="s">
        <v>237</v>
      </c>
      <c r="B909" s="5">
        <v>0</v>
      </c>
    </row>
    <row r="910" spans="1:2">
      <c r="A910" s="5" t="s">
        <v>238</v>
      </c>
      <c r="B910" s="5">
        <v>0</v>
      </c>
    </row>
    <row r="911" spans="1:2">
      <c r="A911" s="5" t="s">
        <v>239</v>
      </c>
      <c r="B911" s="5">
        <v>0</v>
      </c>
    </row>
    <row r="912" spans="1:2">
      <c r="A912" s="5" t="s">
        <v>240</v>
      </c>
      <c r="B912" s="5">
        <v>0</v>
      </c>
    </row>
    <row r="913" spans="1:2">
      <c r="A913" s="5" t="s">
        <v>241</v>
      </c>
      <c r="B913" s="5">
        <v>0</v>
      </c>
    </row>
    <row r="914" spans="1:2">
      <c r="A914" s="5" t="s">
        <v>242</v>
      </c>
      <c r="B914" s="5">
        <v>0</v>
      </c>
    </row>
    <row r="915" spans="1:2">
      <c r="A915" s="5" t="s">
        <v>243</v>
      </c>
      <c r="B915" s="5">
        <v>0</v>
      </c>
    </row>
    <row r="916" spans="1:2">
      <c r="A916" s="5" t="s">
        <v>244</v>
      </c>
      <c r="B916" s="5">
        <v>0</v>
      </c>
    </row>
    <row r="917" spans="1:2">
      <c r="A917" s="5" t="s">
        <v>245</v>
      </c>
      <c r="B917" s="5">
        <v>0</v>
      </c>
    </row>
    <row r="918" spans="1:2">
      <c r="A918" s="5" t="s">
        <v>246</v>
      </c>
      <c r="B918" s="5">
        <v>2</v>
      </c>
    </row>
    <row r="919" spans="1:2">
      <c r="A919" s="5" t="s">
        <v>247</v>
      </c>
      <c r="B919" s="5">
        <v>0</v>
      </c>
    </row>
    <row r="920" spans="1:2">
      <c r="A920" s="5" t="s">
        <v>248</v>
      </c>
      <c r="B920" s="5">
        <v>0</v>
      </c>
    </row>
    <row r="921" spans="1:2">
      <c r="A921" s="5" t="s">
        <v>249</v>
      </c>
      <c r="B921" s="5">
        <v>0</v>
      </c>
    </row>
    <row r="922" spans="1:2">
      <c r="A922" s="5" t="s">
        <v>250</v>
      </c>
      <c r="B922" s="5">
        <v>0</v>
      </c>
    </row>
    <row r="923" spans="1:2">
      <c r="A923" s="5" t="s">
        <v>251</v>
      </c>
      <c r="B923" s="5">
        <v>0</v>
      </c>
    </row>
    <row r="924" spans="1:2">
      <c r="A924" s="5" t="s">
        <v>252</v>
      </c>
      <c r="B924" s="5">
        <v>0</v>
      </c>
    </row>
    <row r="925" spans="1:2">
      <c r="A925" s="5" t="s">
        <v>253</v>
      </c>
      <c r="B925" s="5">
        <v>0</v>
      </c>
    </row>
    <row r="926" spans="1:2">
      <c r="A926" s="5" t="s">
        <v>254</v>
      </c>
      <c r="B926" s="5" t="s">
        <v>255</v>
      </c>
    </row>
    <row r="927" spans="1:2">
      <c r="A927" s="5" t="s">
        <v>256</v>
      </c>
      <c r="B927" s="5" t="s">
        <v>257</v>
      </c>
    </row>
    <row r="928" spans="1:2">
      <c r="A928" s="5" t="s">
        <v>258</v>
      </c>
      <c r="B928" s="5" t="s">
        <v>259</v>
      </c>
    </row>
    <row r="929" spans="1:2">
      <c r="A929" s="5" t="s">
        <v>260</v>
      </c>
      <c r="B929" s="5" t="s">
        <v>261</v>
      </c>
    </row>
    <row r="930" spans="1:2">
      <c r="A930" s="5" t="s">
        <v>262</v>
      </c>
      <c r="B930" s="5" t="s">
        <v>263</v>
      </c>
    </row>
    <row r="931" spans="1:2">
      <c r="A931" s="5" t="s">
        <v>264</v>
      </c>
      <c r="B931" s="5" t="s">
        <v>265</v>
      </c>
    </row>
    <row r="932" spans="1:2">
      <c r="A932" s="5" t="s">
        <v>266</v>
      </c>
      <c r="B932" s="5" t="s">
        <v>267</v>
      </c>
    </row>
    <row r="933" spans="1:2">
      <c r="A933" s="5" t="s">
        <v>268</v>
      </c>
      <c r="B933" s="5" t="s">
        <v>269</v>
      </c>
    </row>
    <row r="934" spans="1:2">
      <c r="A934" s="5" t="s">
        <v>270</v>
      </c>
      <c r="B934" s="5" t="s">
        <v>271</v>
      </c>
    </row>
    <row r="935" spans="1:2">
      <c r="A935" s="5" t="s">
        <v>272</v>
      </c>
      <c r="B935" s="5" t="s">
        <v>273</v>
      </c>
    </row>
    <row r="936" spans="1:2">
      <c r="A936" s="5" t="s">
        <v>274</v>
      </c>
      <c r="B936" s="5" t="s">
        <v>275</v>
      </c>
    </row>
    <row r="937" spans="1:2">
      <c r="A937" s="5" t="s">
        <v>276</v>
      </c>
      <c r="B937" s="5" t="s">
        <v>277</v>
      </c>
    </row>
    <row r="938" spans="1:2">
      <c r="A938" s="5" t="s">
        <v>278</v>
      </c>
      <c r="B938" s="5" t="s">
        <v>275</v>
      </c>
    </row>
    <row r="939" spans="1:2">
      <c r="A939" s="5" t="s">
        <v>279</v>
      </c>
      <c r="B939" s="5" t="s">
        <v>267</v>
      </c>
    </row>
    <row r="940" spans="1:2">
      <c r="A940" s="5" t="s">
        <v>280</v>
      </c>
      <c r="B940" s="5" t="s">
        <v>281</v>
      </c>
    </row>
    <row r="941" spans="1:2">
      <c r="A941" s="5" t="s">
        <v>282</v>
      </c>
      <c r="B941" s="5" t="s">
        <v>275</v>
      </c>
    </row>
    <row r="942" spans="1:2">
      <c r="A942" s="5" t="s">
        <v>283</v>
      </c>
      <c r="B942" s="5" t="s">
        <v>275</v>
      </c>
    </row>
    <row r="943" spans="1:2">
      <c r="A943" s="5" t="s">
        <v>284</v>
      </c>
      <c r="B943" s="5" t="s">
        <v>263</v>
      </c>
    </row>
    <row r="944" spans="1:2">
      <c r="A944" s="5" t="s">
        <v>285</v>
      </c>
      <c r="B944" s="5" t="s">
        <v>286</v>
      </c>
    </row>
    <row r="945" spans="1:2">
      <c r="A945" s="5" t="s">
        <v>287</v>
      </c>
      <c r="B945" s="5" t="s">
        <v>259</v>
      </c>
    </row>
    <row r="946" spans="1:2">
      <c r="A946" s="5" t="s">
        <v>288</v>
      </c>
      <c r="B946" s="5" t="s">
        <v>286</v>
      </c>
    </row>
    <row r="947" spans="1:2">
      <c r="A947" s="5" t="s">
        <v>289</v>
      </c>
      <c r="B947" s="5" t="s">
        <v>290</v>
      </c>
    </row>
    <row r="948" spans="1:2">
      <c r="A948" s="5" t="s">
        <v>291</v>
      </c>
      <c r="B948" s="5" t="s">
        <v>292</v>
      </c>
    </row>
    <row r="949" spans="1:2">
      <c r="A949" s="5" t="s">
        <v>293</v>
      </c>
      <c r="B949" s="5" t="s">
        <v>294</v>
      </c>
    </row>
    <row r="950" spans="1:2">
      <c r="A950" s="5" t="s">
        <v>295</v>
      </c>
      <c r="B950" s="5" t="s">
        <v>263</v>
      </c>
    </row>
    <row r="951" spans="1:2">
      <c r="A951" s="5" t="s">
        <v>296</v>
      </c>
      <c r="B951" s="5" t="s">
        <v>263</v>
      </c>
    </row>
    <row r="952" spans="1:2">
      <c r="A952" s="5" t="s">
        <v>297</v>
      </c>
      <c r="B952" s="5" t="s">
        <v>298</v>
      </c>
    </row>
    <row r="953" spans="1:2">
      <c r="A953" s="5" t="s">
        <v>299</v>
      </c>
      <c r="B953" s="5" t="s">
        <v>300</v>
      </c>
    </row>
    <row r="954" spans="1:2">
      <c r="A954" s="5" t="s">
        <v>301</v>
      </c>
      <c r="B954" s="5">
        <v>0</v>
      </c>
    </row>
    <row r="955" spans="1:2">
      <c r="A955" s="5" t="s">
        <v>302</v>
      </c>
      <c r="B955" s="5">
        <v>0</v>
      </c>
    </row>
    <row r="956" spans="1:2">
      <c r="A956" s="5" t="s">
        <v>303</v>
      </c>
      <c r="B956" s="5">
        <v>0</v>
      </c>
    </row>
    <row r="957" spans="1:2">
      <c r="A957" s="5" t="s">
        <v>304</v>
      </c>
      <c r="B957" s="5">
        <v>0</v>
      </c>
    </row>
    <row r="958" spans="1:2">
      <c r="A958" s="5" t="s">
        <v>305</v>
      </c>
      <c r="B958" s="5">
        <v>0</v>
      </c>
    </row>
    <row r="959" spans="1:2">
      <c r="A959" s="5" t="s">
        <v>306</v>
      </c>
      <c r="B959" s="5">
        <v>0</v>
      </c>
    </row>
    <row r="960" spans="1:2">
      <c r="A960" s="5" t="s">
        <v>307</v>
      </c>
      <c r="B960" s="5">
        <v>0</v>
      </c>
    </row>
    <row r="961" spans="1:2">
      <c r="A961" s="5" t="s">
        <v>308</v>
      </c>
      <c r="B961" s="5">
        <v>0</v>
      </c>
    </row>
    <row r="962" spans="1:2">
      <c r="A962" s="5" t="s">
        <v>309</v>
      </c>
      <c r="B962" s="5">
        <v>0</v>
      </c>
    </row>
    <row r="963" spans="1:2">
      <c r="A963" s="5" t="s">
        <v>310</v>
      </c>
      <c r="B963" s="5">
        <v>0</v>
      </c>
    </row>
    <row r="964" spans="1:2">
      <c r="A964" s="5" t="s">
        <v>311</v>
      </c>
      <c r="B964" s="5">
        <v>0</v>
      </c>
    </row>
    <row r="965" spans="1:2">
      <c r="A965" s="5" t="s">
        <v>312</v>
      </c>
      <c r="B965" s="5">
        <v>0</v>
      </c>
    </row>
    <row r="966" spans="1:2">
      <c r="A966" s="5" t="s">
        <v>313</v>
      </c>
      <c r="B966" s="5">
        <v>0</v>
      </c>
    </row>
    <row r="967" spans="1:2">
      <c r="A967" s="5" t="s">
        <v>314</v>
      </c>
      <c r="B967" s="5">
        <v>0</v>
      </c>
    </row>
    <row r="968" spans="1:2">
      <c r="A968" s="5" t="s">
        <v>315</v>
      </c>
      <c r="B968" s="5" t="s">
        <v>316</v>
      </c>
    </row>
    <row r="969" spans="1:2">
      <c r="A969" s="5" t="s">
        <v>317</v>
      </c>
      <c r="B969" s="5">
        <v>0</v>
      </c>
    </row>
    <row r="970" spans="1:2">
      <c r="A970" s="5" t="s">
        <v>318</v>
      </c>
      <c r="B970" s="5">
        <v>0</v>
      </c>
    </row>
    <row r="971" spans="1:2">
      <c r="A971" s="5" t="s">
        <v>319</v>
      </c>
      <c r="B971" s="5">
        <v>0</v>
      </c>
    </row>
    <row r="972" spans="1:2">
      <c r="A972" s="5" t="s">
        <v>320</v>
      </c>
      <c r="B972" s="5">
        <v>0</v>
      </c>
    </row>
    <row r="973" spans="1:2">
      <c r="A973" s="5" t="s">
        <v>321</v>
      </c>
      <c r="B973" s="5" t="s">
        <v>322</v>
      </c>
    </row>
    <row r="974" spans="1:2">
      <c r="A974" s="5" t="s">
        <v>323</v>
      </c>
      <c r="B974" s="5">
        <v>0</v>
      </c>
    </row>
    <row r="975" spans="1:2">
      <c r="A975" s="5" t="s">
        <v>324</v>
      </c>
      <c r="B975" s="5">
        <v>0</v>
      </c>
    </row>
    <row r="976" spans="1:2">
      <c r="A976" s="5" t="s">
        <v>325</v>
      </c>
      <c r="B976" s="5">
        <v>0</v>
      </c>
    </row>
    <row r="977" spans="1:2">
      <c r="A977" s="5" t="s">
        <v>326</v>
      </c>
      <c r="B977" s="5">
        <v>0</v>
      </c>
    </row>
    <row r="978" spans="1:2">
      <c r="A978" s="5" t="s">
        <v>327</v>
      </c>
      <c r="B978" s="5">
        <v>0</v>
      </c>
    </row>
    <row r="979" spans="1:2">
      <c r="A979" s="5" t="s">
        <v>328</v>
      </c>
      <c r="B979" s="5">
        <v>0</v>
      </c>
    </row>
    <row r="980" spans="1:2">
      <c r="A980" s="5" t="s">
        <v>329</v>
      </c>
      <c r="B980" s="5">
        <v>0</v>
      </c>
    </row>
    <row r="981" spans="1:2">
      <c r="A981" s="5" t="s">
        <v>330</v>
      </c>
      <c r="B981" s="5">
        <v>0</v>
      </c>
    </row>
    <row r="982" spans="1:2">
      <c r="A982" s="5" t="s">
        <v>331</v>
      </c>
      <c r="B982" s="5">
        <v>0</v>
      </c>
    </row>
    <row r="983" spans="1:2">
      <c r="A983" s="5" t="s">
        <v>332</v>
      </c>
      <c r="B983" s="5">
        <v>0</v>
      </c>
    </row>
    <row r="984" spans="1:2">
      <c r="A984" s="5" t="s">
        <v>333</v>
      </c>
      <c r="B984" s="5">
        <v>0</v>
      </c>
    </row>
    <row r="985" spans="1:2">
      <c r="A985" s="5" t="s">
        <v>334</v>
      </c>
      <c r="B985" s="5">
        <v>0</v>
      </c>
    </row>
    <row r="986" spans="1:2">
      <c r="A986" s="5" t="s">
        <v>335</v>
      </c>
      <c r="B986" s="5">
        <v>0</v>
      </c>
    </row>
    <row r="987" spans="1:2">
      <c r="A987" s="5" t="s">
        <v>336</v>
      </c>
      <c r="B987" s="5">
        <v>0</v>
      </c>
    </row>
    <row r="988" spans="1:2">
      <c r="A988" s="5" t="s">
        <v>337</v>
      </c>
      <c r="B988" s="5">
        <v>0</v>
      </c>
    </row>
    <row r="989" spans="1:2">
      <c r="A989" s="5" t="s">
        <v>338</v>
      </c>
      <c r="B989" s="5">
        <v>0</v>
      </c>
    </row>
    <row r="990" spans="1:2">
      <c r="A990" s="5" t="s">
        <v>339</v>
      </c>
      <c r="B990" s="5" t="s">
        <v>316</v>
      </c>
    </row>
    <row r="991" spans="1:2">
      <c r="A991" s="5" t="s">
        <v>340</v>
      </c>
      <c r="B991" s="5" t="s">
        <v>322</v>
      </c>
    </row>
    <row r="992" spans="1:2">
      <c r="A992" s="5" t="s">
        <v>341</v>
      </c>
      <c r="B992" s="5">
        <v>0</v>
      </c>
    </row>
    <row r="993" spans="1:2">
      <c r="A993" s="5" t="s">
        <v>342</v>
      </c>
      <c r="B993" s="5">
        <v>0</v>
      </c>
    </row>
    <row r="994" spans="1:2">
      <c r="A994" s="5" t="s">
        <v>343</v>
      </c>
      <c r="B994" s="5">
        <v>0</v>
      </c>
    </row>
    <row r="995" spans="1:2">
      <c r="A995" s="5" t="s">
        <v>344</v>
      </c>
      <c r="B995" s="5">
        <v>0</v>
      </c>
    </row>
    <row r="996" spans="1:2">
      <c r="A996" s="5" t="s">
        <v>345</v>
      </c>
      <c r="B996" s="5">
        <v>0</v>
      </c>
    </row>
    <row r="997" spans="1:2">
      <c r="A997" s="5" t="s">
        <v>346</v>
      </c>
      <c r="B997" s="5">
        <v>0</v>
      </c>
    </row>
    <row r="998" spans="1:2">
      <c r="A998" s="5" t="s">
        <v>347</v>
      </c>
      <c r="B998" s="5">
        <v>0</v>
      </c>
    </row>
    <row r="999" spans="1:2">
      <c r="A999" s="5" t="s">
        <v>348</v>
      </c>
      <c r="B999" s="5">
        <v>0</v>
      </c>
    </row>
    <row r="1000" spans="1:2">
      <c r="A1000" s="5" t="s">
        <v>349</v>
      </c>
      <c r="B1000" s="5">
        <v>0</v>
      </c>
    </row>
    <row r="1001" spans="1:2">
      <c r="A1001" s="5" t="s">
        <v>350</v>
      </c>
      <c r="B1001" s="5">
        <v>0</v>
      </c>
    </row>
    <row r="1002" spans="1:2">
      <c r="A1002" s="5" t="s">
        <v>351</v>
      </c>
      <c r="B1002" s="5">
        <v>0</v>
      </c>
    </row>
    <row r="1003" spans="1:2">
      <c r="A1003" s="5" t="s">
        <v>352</v>
      </c>
      <c r="B1003" s="5">
        <v>0</v>
      </c>
    </row>
    <row r="1004" spans="1:2">
      <c r="A1004" s="5" t="s">
        <v>353</v>
      </c>
      <c r="B1004" s="5">
        <v>0</v>
      </c>
    </row>
    <row r="1005" spans="1:2">
      <c r="A1005" s="5" t="s">
        <v>354</v>
      </c>
      <c r="B1005" s="5">
        <v>0</v>
      </c>
    </row>
    <row r="1006" spans="1:2">
      <c r="A1006" s="5" t="s">
        <v>355</v>
      </c>
      <c r="B1006" s="5">
        <v>1</v>
      </c>
    </row>
    <row r="1007" spans="1:2">
      <c r="A1007" s="5" t="s">
        <v>356</v>
      </c>
      <c r="B1007" s="5">
        <v>0</v>
      </c>
    </row>
    <row r="1008" spans="1:2">
      <c r="A1008" s="5" t="s">
        <v>357</v>
      </c>
      <c r="B1008" s="5">
        <v>0</v>
      </c>
    </row>
    <row r="1009" spans="1:2">
      <c r="A1009" s="5" t="s">
        <v>358</v>
      </c>
      <c r="B1009" s="5">
        <v>0</v>
      </c>
    </row>
    <row r="1010" spans="1:2">
      <c r="A1010" s="5" t="s">
        <v>359</v>
      </c>
      <c r="B1010" s="5">
        <v>0</v>
      </c>
    </row>
    <row r="1011" spans="1:2">
      <c r="A1011" s="5" t="s">
        <v>360</v>
      </c>
      <c r="B1011" s="5">
        <v>1</v>
      </c>
    </row>
    <row r="1012" spans="1:2">
      <c r="A1012" s="5" t="s">
        <v>361</v>
      </c>
      <c r="B1012" s="5">
        <v>0</v>
      </c>
    </row>
    <row r="1013" spans="1:2">
      <c r="A1013" s="5" t="s">
        <v>362</v>
      </c>
      <c r="B1013" s="5">
        <v>0</v>
      </c>
    </row>
    <row r="1014" spans="1:2">
      <c r="A1014" s="5" t="s">
        <v>363</v>
      </c>
      <c r="B1014" s="5">
        <v>0</v>
      </c>
    </row>
    <row r="1015" spans="1:2">
      <c r="A1015" s="5" t="s">
        <v>364</v>
      </c>
      <c r="B1015" s="5">
        <v>0</v>
      </c>
    </row>
    <row r="1016" spans="1:2">
      <c r="A1016" s="5" t="s">
        <v>365</v>
      </c>
      <c r="B1016" s="5">
        <v>0</v>
      </c>
    </row>
    <row r="1017" spans="1:2">
      <c r="A1017" s="5" t="s">
        <v>366</v>
      </c>
      <c r="B1017" s="5">
        <v>0</v>
      </c>
    </row>
    <row r="1018" spans="1:2">
      <c r="A1018" s="5" t="s">
        <v>367</v>
      </c>
      <c r="B1018" s="5">
        <v>0</v>
      </c>
    </row>
    <row r="1019" spans="1:2">
      <c r="A1019" s="5" t="s">
        <v>368</v>
      </c>
      <c r="B1019" s="5">
        <v>0</v>
      </c>
    </row>
    <row r="1020" spans="1:2">
      <c r="A1020" s="5" t="s">
        <v>369</v>
      </c>
      <c r="B1020" s="5">
        <v>0</v>
      </c>
    </row>
    <row r="1021" spans="1:2">
      <c r="A1021" s="5" t="s">
        <v>370</v>
      </c>
      <c r="B1021" s="5">
        <v>0</v>
      </c>
    </row>
    <row r="1022" spans="1:2">
      <c r="A1022" s="5" t="s">
        <v>371</v>
      </c>
      <c r="B1022" s="5">
        <v>0</v>
      </c>
    </row>
    <row r="1023" spans="1:2">
      <c r="A1023" s="5" t="s">
        <v>372</v>
      </c>
      <c r="B1023" s="5">
        <v>0</v>
      </c>
    </row>
    <row r="1024" spans="1:2">
      <c r="A1024" s="5" t="s">
        <v>373</v>
      </c>
      <c r="B1024" s="5">
        <v>0</v>
      </c>
    </row>
    <row r="1025" spans="1:2">
      <c r="A1025" s="5" t="s">
        <v>374</v>
      </c>
      <c r="B1025" s="5">
        <v>0</v>
      </c>
    </row>
    <row r="1026" spans="1:2">
      <c r="A1026" s="5" t="s">
        <v>375</v>
      </c>
      <c r="B1026" s="5">
        <v>0</v>
      </c>
    </row>
    <row r="1027" spans="1:2">
      <c r="A1027" s="5" t="s">
        <v>376</v>
      </c>
      <c r="B1027" s="5">
        <v>0</v>
      </c>
    </row>
    <row r="1028" spans="1:2">
      <c r="A1028" s="5" t="s">
        <v>377</v>
      </c>
      <c r="B1028" s="5">
        <v>0</v>
      </c>
    </row>
    <row r="1029" spans="1:2">
      <c r="A1029" s="5" t="s">
        <v>378</v>
      </c>
      <c r="B1029" s="5">
        <v>1</v>
      </c>
    </row>
    <row r="1030" spans="1:2">
      <c r="A1030" s="5" t="s">
        <v>379</v>
      </c>
      <c r="B1030" s="5">
        <v>0</v>
      </c>
    </row>
    <row r="1031" spans="1:2">
      <c r="A1031" s="5" t="s">
        <v>380</v>
      </c>
      <c r="B1031" s="5">
        <v>0</v>
      </c>
    </row>
    <row r="1032" spans="1:2">
      <c r="A1032" s="5" t="s">
        <v>381</v>
      </c>
      <c r="B1032" s="5">
        <v>0</v>
      </c>
    </row>
    <row r="1033" spans="1:2">
      <c r="A1033" s="5" t="s">
        <v>382</v>
      </c>
      <c r="B1033" s="5">
        <v>0</v>
      </c>
    </row>
    <row r="1034" spans="1:2">
      <c r="A1034" s="5" t="s">
        <v>383</v>
      </c>
      <c r="B1034" s="5">
        <v>0</v>
      </c>
    </row>
    <row r="1035" spans="1:2">
      <c r="A1035" s="5" t="s">
        <v>384</v>
      </c>
      <c r="B1035" s="5">
        <v>0</v>
      </c>
    </row>
    <row r="1036" spans="1:2">
      <c r="A1036" s="5" t="s">
        <v>385</v>
      </c>
      <c r="B1036" s="5">
        <v>0</v>
      </c>
    </row>
    <row r="1037" spans="1:2">
      <c r="A1037" s="5" t="s">
        <v>386</v>
      </c>
      <c r="B1037" s="5">
        <v>0</v>
      </c>
    </row>
    <row r="1038" spans="1:2">
      <c r="A1038" s="5" t="s">
        <v>387</v>
      </c>
      <c r="B1038" s="5">
        <v>0</v>
      </c>
    </row>
    <row r="1039" spans="1:2">
      <c r="A1039" s="5" t="s">
        <v>388</v>
      </c>
      <c r="B1039" s="5">
        <v>0</v>
      </c>
    </row>
    <row r="1040" spans="1:2">
      <c r="A1040" s="5" t="s">
        <v>389</v>
      </c>
      <c r="B1040" s="5">
        <v>0</v>
      </c>
    </row>
    <row r="1041" spans="1:2">
      <c r="A1041" s="5" t="s">
        <v>390</v>
      </c>
      <c r="B1041" s="5">
        <v>0</v>
      </c>
    </row>
    <row r="1042" spans="1:2">
      <c r="A1042" s="5" t="s">
        <v>391</v>
      </c>
      <c r="B1042" s="5">
        <v>0</v>
      </c>
    </row>
    <row r="1043" spans="1:2">
      <c r="A1043" s="5" t="s">
        <v>392</v>
      </c>
      <c r="B1043" s="5">
        <v>0</v>
      </c>
    </row>
    <row r="1044" spans="1:2">
      <c r="A1044" s="5" t="s">
        <v>393</v>
      </c>
      <c r="B1044" s="5">
        <v>0</v>
      </c>
    </row>
    <row r="1045" spans="1:2">
      <c r="A1045" s="5" t="s">
        <v>394</v>
      </c>
      <c r="B1045" s="5">
        <v>0</v>
      </c>
    </row>
    <row r="1046" spans="1:2">
      <c r="A1046" s="5" t="s">
        <v>395</v>
      </c>
      <c r="B1046" s="5">
        <v>0</v>
      </c>
    </row>
    <row r="1047" spans="1:2">
      <c r="A1047" s="5" t="s">
        <v>396</v>
      </c>
      <c r="B1047" s="5">
        <v>0</v>
      </c>
    </row>
    <row r="1048" spans="1:2">
      <c r="A1048" s="5" t="s">
        <v>397</v>
      </c>
      <c r="B1048" s="5">
        <v>0</v>
      </c>
    </row>
    <row r="1049" spans="1:2">
      <c r="A1049" s="5" t="s">
        <v>398</v>
      </c>
      <c r="B1049" s="5">
        <v>0</v>
      </c>
    </row>
    <row r="1050" spans="1:2">
      <c r="A1050" s="5" t="s">
        <v>399</v>
      </c>
      <c r="B1050" s="5">
        <v>0</v>
      </c>
    </row>
    <row r="1051" spans="1:2">
      <c r="A1051" s="5" t="s">
        <v>400</v>
      </c>
      <c r="B1051" s="5">
        <v>0</v>
      </c>
    </row>
    <row r="1052" spans="1:2">
      <c r="A1052" s="5" t="s">
        <v>401</v>
      </c>
      <c r="B1052" s="5">
        <v>0</v>
      </c>
    </row>
    <row r="1053" spans="1:2">
      <c r="A1053" s="5" t="s">
        <v>402</v>
      </c>
      <c r="B1053" s="5">
        <v>0</v>
      </c>
    </row>
    <row r="1054" spans="1:2">
      <c r="A1054" s="5" t="s">
        <v>403</v>
      </c>
      <c r="B1054" s="5">
        <v>0</v>
      </c>
    </row>
    <row r="1055" spans="1:2">
      <c r="A1055" s="5" t="s">
        <v>404</v>
      </c>
      <c r="B1055" s="5">
        <v>0</v>
      </c>
    </row>
    <row r="1056" spans="1:2">
      <c r="A1056" s="5" t="s">
        <v>405</v>
      </c>
      <c r="B1056" s="5">
        <v>0</v>
      </c>
    </row>
    <row r="1057" spans="1:2">
      <c r="A1057" s="5" t="s">
        <v>406</v>
      </c>
      <c r="B1057" s="5">
        <v>0</v>
      </c>
    </row>
    <row r="1058" spans="1:2">
      <c r="A1058" s="5" t="s">
        <v>407</v>
      </c>
      <c r="B1058" s="5">
        <v>0</v>
      </c>
    </row>
    <row r="1059" spans="1:2">
      <c r="A1059" s="5" t="s">
        <v>408</v>
      </c>
      <c r="B1059" s="5">
        <v>0</v>
      </c>
    </row>
    <row r="1060" spans="1:2">
      <c r="A1060" s="5" t="s">
        <v>409</v>
      </c>
      <c r="B1060" s="5">
        <v>0</v>
      </c>
    </row>
    <row r="1061" spans="1:2">
      <c r="A1061" s="5" t="s">
        <v>410</v>
      </c>
      <c r="B1061" s="5">
        <v>0</v>
      </c>
    </row>
    <row r="1062" spans="1:2">
      <c r="A1062" s="5" t="s">
        <v>411</v>
      </c>
      <c r="B1062" s="5">
        <v>0</v>
      </c>
    </row>
    <row r="1063" spans="1:2">
      <c r="A1063" s="5" t="s">
        <v>412</v>
      </c>
      <c r="B1063" s="5">
        <v>0</v>
      </c>
    </row>
    <row r="1064" spans="1:2">
      <c r="A1064" s="5" t="s">
        <v>413</v>
      </c>
      <c r="B1064" s="5">
        <v>0</v>
      </c>
    </row>
    <row r="1065" spans="1:2">
      <c r="A1065" s="5" t="s">
        <v>414</v>
      </c>
      <c r="B1065" s="5">
        <v>0</v>
      </c>
    </row>
    <row r="1066" spans="1:2">
      <c r="A1066" s="5" t="s">
        <v>415</v>
      </c>
      <c r="B1066" s="5">
        <v>0</v>
      </c>
    </row>
    <row r="1067" spans="1:2">
      <c r="A1067" s="5" t="s">
        <v>416</v>
      </c>
      <c r="B1067" s="5">
        <v>0</v>
      </c>
    </row>
    <row r="1068" spans="1:2">
      <c r="A1068" s="5" t="s">
        <v>417</v>
      </c>
      <c r="B1068" s="5">
        <v>0</v>
      </c>
    </row>
    <row r="1069" spans="1:2">
      <c r="A1069" s="5" t="s">
        <v>418</v>
      </c>
      <c r="B1069" s="5">
        <v>0</v>
      </c>
    </row>
    <row r="1070" spans="1:2">
      <c r="A1070" s="5" t="s">
        <v>419</v>
      </c>
      <c r="B1070" s="5">
        <v>0</v>
      </c>
    </row>
    <row r="1071" spans="1:2">
      <c r="A1071" s="5" t="s">
        <v>420</v>
      </c>
      <c r="B1071" s="5">
        <v>0</v>
      </c>
    </row>
  </sheetData>
  <mergeCells count="2">
    <mergeCell ref="I23:J23"/>
    <mergeCell ref="A7:V7"/>
  </mergeCells>
  <printOptions gridLines="1"/>
  <pageMargins left="0.7" right="0.7" top="0.75" bottom="0.75" header="0.3" footer="0.3"/>
  <pageSetup scale="90" orientation="portrait" r:id="rId1"/>
  <headerFooter>
    <oddFooter>&amp;C&amp;"Verdana,Regular"&amp;8The Crop Budget Generator is a product of the Food and Agricultural Policy Research Institute at the University of Missouri
www.fapri.missouri.edu</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Overview</vt:lpstr>
      <vt:lpstr>1 Forest Only BAU All Trees</vt:lpstr>
      <vt:lpstr>2 Forest Only SPS 20% Trees</vt:lpstr>
      <vt:lpstr>3 Cool-Season Only BAU</vt:lpstr>
      <vt:lpstr>4 Warm-Season Only BAU</vt:lpstr>
      <vt:lpstr>5 Tree +Cool-Season SPS</vt:lpstr>
      <vt:lpstr>6 Tree+Warm-Season SPS</vt:lpstr>
      <vt:lpstr>7 Tree-Cool SPS + Payments</vt:lpstr>
      <vt:lpstr>References</vt:lpstr>
      <vt:lpstr>'1 Forest Only BAU All Trees'!Print_Area</vt:lpstr>
      <vt:lpstr>'2 Forest Only SPS 20% Trees'!Print_Area</vt:lpstr>
      <vt:lpstr>References!Print_Area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Chizmar</dc:creator>
  <cp:lastModifiedBy>Microsoft Office User</cp:lastModifiedBy>
  <cp:lastPrinted>2021-01-03T15:40:59Z</cp:lastPrinted>
  <dcterms:created xsi:type="dcterms:W3CDTF">2017-05-17T21:40:46Z</dcterms:created>
  <dcterms:modified xsi:type="dcterms:W3CDTF">2022-09-20T15:59:00Z</dcterms:modified>
</cp:coreProperties>
</file>